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Music\REGISTRO DE PREÇOS MURICI\"/>
    </mc:Choice>
  </mc:AlternateContent>
  <bookViews>
    <workbookView xWindow="0" yWindow="0" windowWidth="20490" windowHeight="7620" tabRatio="945"/>
  </bookViews>
  <sheets>
    <sheet name="Resumo" sheetId="2" r:id="rId1"/>
    <sheet name="Orçamento Sintético" sheetId="11" r:id="rId2"/>
    <sheet name="Comp. Própria" sheetId="7" r:id="rId3"/>
    <sheet name="Cálculo das Dmts" sheetId="4" r:id="rId4"/>
    <sheet name="MEDIA DAS DMTS" sheetId="41" r:id="rId5"/>
    <sheet name="Cálculo das Dmts de agua" sheetId="43" r:id="rId6"/>
    <sheet name="REL" sheetId="45" r:id="rId7"/>
    <sheet name="MEDIA DAS DMTS agua" sheetId="44" r:id="rId8"/>
    <sheet name="Mem-Trechos" sheetId="18" r:id="rId9"/>
    <sheet name="Cronograma" sheetId="13" r:id="rId10"/>
    <sheet name="Mobiliz. e Desmob." sheetId="6" r:id="rId11"/>
    <sheet name="Comp. Sicro" sheetId="42" r:id="rId12"/>
    <sheet name="Comp. Sinapi" sheetId="39" r:id="rId13"/>
    <sheet name="Bdi" sheetId="9" r:id="rId14"/>
    <sheet name="Lei Social - Encarg. - SINAPI" sheetId="10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0">#N/A</definedName>
    <definedName name="\I">#REF!</definedName>
    <definedName name="\S">[1]COMPOS1!#REF!</definedName>
    <definedName name="\y">#N/A</definedName>
    <definedName name="_______PL1">#REF!</definedName>
    <definedName name="______PL1">#REF!</definedName>
    <definedName name="_____PL1">#REF!</definedName>
    <definedName name="____KM406407">#REF!</definedName>
    <definedName name="____PL1">#REF!</definedName>
    <definedName name="___KM406407">#REF!</definedName>
    <definedName name="___PL1">#REF!</definedName>
    <definedName name="__adg1">[2]Insumos!$E$653</definedName>
    <definedName name="__adg2">[2]Insumos!$E$655</definedName>
    <definedName name="__aga10">[2]Insumos!$E$91</definedName>
    <definedName name="__aga14">[2]Insumos!$E$92</definedName>
    <definedName name="__aga16">#REF!</definedName>
    <definedName name="__aga18">[2]Insumos!$E$93</definedName>
    <definedName name="__agua_lista">#REF!</definedName>
    <definedName name="__agua_quadro">#REF!</definedName>
    <definedName name="__ali1">[2]Insumos!$E$235</definedName>
    <definedName name="__ali2">[2]Insumos!$E$236</definedName>
    <definedName name="__ali3">[2]Insumos!$E$237</definedName>
    <definedName name="__ali4">[2]Insumos!$E$238</definedName>
    <definedName name="__ali5">[2]Insumos!$E$239</definedName>
    <definedName name="__ali6">[2]Insumos!$E$240</definedName>
    <definedName name="__ali7">[2]Insumos!$E$241</definedName>
    <definedName name="__amf1">[2]Insumos!$E$169</definedName>
    <definedName name="__amf2">[2]Insumos!$E$170</definedName>
    <definedName name="__amf3">[2]Insumos!$E$171</definedName>
    <definedName name="__ape1">[2]Insumos!$E$766</definedName>
    <definedName name="__ape2">[2]Insumos!$E$767</definedName>
    <definedName name="__ara18">[2]Insumos!$E$468</definedName>
    <definedName name="__arc12">[2]Insumos!$E$572</definedName>
    <definedName name="__arc15">[2]Insumos!$E$573</definedName>
    <definedName name="__arc18">[2]Insumos!$E$574</definedName>
    <definedName name="__arc21">[2]Insumos!$E$575</definedName>
    <definedName name="__art1">#REF!</definedName>
    <definedName name="__art10">#REF!</definedName>
    <definedName name="__art11">#REF!</definedName>
    <definedName name="__art12">#REF!</definedName>
    <definedName name="__art13">#REF!</definedName>
    <definedName name="__art14">#REF!</definedName>
    <definedName name="__art15">#REF!</definedName>
    <definedName name="__art16">#REF!</definedName>
    <definedName name="__art17">#REF!</definedName>
    <definedName name="__art18">#REF!</definedName>
    <definedName name="__art19">#REF!</definedName>
    <definedName name="__art2">#REF!</definedName>
    <definedName name="__art20">#REF!</definedName>
    <definedName name="__art21">#REF!</definedName>
    <definedName name="__art22">#REF!</definedName>
    <definedName name="__art23">#REF!</definedName>
    <definedName name="__art24">#REF!</definedName>
    <definedName name="__art25">#REF!</definedName>
    <definedName name="__art26">#REF!</definedName>
    <definedName name="__art27">#REF!</definedName>
    <definedName name="__art28">#REF!</definedName>
    <definedName name="__art29">#REF!</definedName>
    <definedName name="__art3">#REF!</definedName>
    <definedName name="__art30">#REF!</definedName>
    <definedName name="__art31">#REF!</definedName>
    <definedName name="__art32">#REF!</definedName>
    <definedName name="__art4">#REF!</definedName>
    <definedName name="__art5">#REF!</definedName>
    <definedName name="__art6">#REF!</definedName>
    <definedName name="__art7">#REF!</definedName>
    <definedName name="__art8">#REF!</definedName>
    <definedName name="__art9">#REF!</definedName>
    <definedName name="__bas5">[2]Insumos!$E$930</definedName>
    <definedName name="__bbm1">[2]Insumos!$E$560</definedName>
    <definedName name="__bbt1">[2]Insumos!$E$561</definedName>
    <definedName name="__bca1">[2]Insumos!$E$542</definedName>
    <definedName name="__bgr2">[2]Insumos!$E$400</definedName>
    <definedName name="__bli40">[2]Insumos!$E$699</definedName>
    <definedName name="__blq10">[2]Insumos!$E$847</definedName>
    <definedName name="__blq6">[2]Insumos!$E$845</definedName>
    <definedName name="__blq8">[2]Insumos!$E$846</definedName>
    <definedName name="__bop1">[2]Insumos!$E$688</definedName>
    <definedName name="__bot1">[2]Insumos!$E$1030</definedName>
    <definedName name="__box1">[2]Insumos!$E$970</definedName>
    <definedName name="__bre5040">[2]Insumos!$E$709</definedName>
    <definedName name="__bri1">[2]Insumos!$E$50</definedName>
    <definedName name="__C930I">#REF!</definedName>
    <definedName name="__C930p">#REF!</definedName>
    <definedName name="__C966I">#REF!</definedName>
    <definedName name="__C966P">#REF!</definedName>
    <definedName name="__cab4">[2]Insumos!$E$507</definedName>
    <definedName name="__cac12">[2]Insumos!$E$821</definedName>
    <definedName name="__cac18">[2]Insumos!$E$822</definedName>
    <definedName name="__cac21">[2]Insumos!$E$823</definedName>
    <definedName name="__cag40">[2]Insumos!$E$733</definedName>
    <definedName name="__cag50">[2]Insumos!$E$732</definedName>
    <definedName name="__caixa">#REF!</definedName>
    <definedName name="__caixa_quadro">#REF!</definedName>
    <definedName name="__cal30">[2]Insumos!$E$931</definedName>
    <definedName name="__cap20">[2]Insumos!$E$673</definedName>
    <definedName name="__cap50">[2]Insumos!$E$674</definedName>
    <definedName name="__caz80">[2]Insumos!$E$734</definedName>
    <definedName name="__cbm1">[2]Insumos!$E$564</definedName>
    <definedName name="__cbr4">[2]Insumos!$E$223</definedName>
    <definedName name="__cbr5">[2]Insumos!$E$222</definedName>
    <definedName name="__cbt1">[2]Insumos!$E$565</definedName>
    <definedName name="__ccb25">[2]Insumos!$E$549</definedName>
    <definedName name="__ccb35">[2]Insumos!$E$548</definedName>
    <definedName name="__ccb4">[2]Insumos!$E$550</definedName>
    <definedName name="__ccb50">[2]Insumos!$E$547</definedName>
    <definedName name="__ccg15">[2]Insumos!$E$749</definedName>
    <definedName name="__ccg22">[2]Insumos!$E$750</definedName>
    <definedName name="__cer1">[2]Insumos!$E$537</definedName>
    <definedName name="__cfg40">[2]Insumos!$E$99</definedName>
    <definedName name="__cfg50">[2]Insumos!$E$100</definedName>
    <definedName name="__cfg65">[2]Insumos!$E$101</definedName>
    <definedName name="__cfl20">[2]Insumos!$E$461</definedName>
    <definedName name="__cfl40">[2]Insumos!$E$459</definedName>
    <definedName name="__chp24">[2]Insumos!$E$116</definedName>
    <definedName name="__clp100">[2]Insumos!$E$729</definedName>
    <definedName name="__clr2">[2]Insumos!$E$667</definedName>
    <definedName name="__cme1">[2]Insumos!$E$111</definedName>
    <definedName name="__cmp3">[2]Insumos!$E$1013</definedName>
    <definedName name="__con1">[2]Insumos!$E$1048</definedName>
    <definedName name="__con2">[2]Insumos!$E$1049</definedName>
    <definedName name="__coz100">[2]Insumos!$E$736</definedName>
    <definedName name="__ctf6">[2]Insumos!$E$83</definedName>
    <definedName name="__ctl6">[2]Insumos!$E$551</definedName>
    <definedName name="__cvd100">[2]Insumos!$E$738</definedName>
    <definedName name="__cve45100">[2]Insumos!$E$701</definedName>
    <definedName name="__cve90100">[2]Insumos!$E$700</definedName>
    <definedName name="__cve9040">[2]Insumos!$E$703</definedName>
    <definedName name="__cve9050">[2]Insumos!$E$702</definedName>
    <definedName name="__cxg40">[2]Insumos!$E$826</definedName>
    <definedName name="__cxg5030">[2]Insumos!$E$828</definedName>
    <definedName name="__cxi40">[2]Insumos!$E$825</definedName>
    <definedName name="__cxp40">[2]Insumos!$E$824</definedName>
    <definedName name="__cxp4040">[2]Insumos!$E$827</definedName>
    <definedName name="__cxr4030">[2]Insumos!$E$829</definedName>
    <definedName name="__cxs100100">[2]Insumos!$E$711</definedName>
    <definedName name="__dgc10">[2]Insumos!$E$163</definedName>
    <definedName name="__dgc7">[2]Insumos!$E$161</definedName>
    <definedName name="__dgc8">[2]Insumos!$E$162</definedName>
    <definedName name="__djm10">[2]Insumos!$E$505</definedName>
    <definedName name="__djm15">[2]Insumos!$E$504</definedName>
    <definedName name="__djm20">[2]Insumos!$E$503</definedName>
    <definedName name="__djt10">[2]Insumos!$E$502</definedName>
    <definedName name="__djt15">[2]Insumos!$E$501</definedName>
    <definedName name="__djt20">[2]Insumos!$E$500</definedName>
    <definedName name="__djt25">[2]Insumos!$E$499</definedName>
    <definedName name="__djt30">[2]Insumos!$E$498</definedName>
    <definedName name="__djt50">[2]Insumos!$E$497</definedName>
    <definedName name="__dtp100">[2]Insumos!$E$737</definedName>
    <definedName name="__ele1">[2]Insumos!$E$533</definedName>
    <definedName name="__ele114">[2]Insumos!$E$534</definedName>
    <definedName name="__ele34">[2]Insumos!$E$532</definedName>
    <definedName name="__elr1">[2]Insumos!$E$529</definedName>
    <definedName name="__emc1">[2]Insumos!$E$920</definedName>
    <definedName name="__emc2">[2]Insumos!$E$921</definedName>
    <definedName name="__emc3">[2]Insumos!$E$922</definedName>
    <definedName name="__emc4">[2]Insumos!$E$923</definedName>
    <definedName name="__eng1">[2]Insumos!$E$659</definedName>
    <definedName name="__epc5070">[2]Insumos!$E$763</definedName>
    <definedName name="__epl2">[2]Insumos!$E$963</definedName>
    <definedName name="__epl5">[2]Insumos!$E$961</definedName>
    <definedName name="__epm1">[2]Insumos!$E$929</definedName>
    <definedName name="__esc1">[2]Insumos!$E$1052</definedName>
    <definedName name="__esp1">[2]Insumos!$E$1046</definedName>
    <definedName name="__esp2">[2]Insumos!$E$1047</definedName>
    <definedName name="__ext1">[2]Insumos!$E$719</definedName>
    <definedName name="__ext2">[2]Insumos!$E$720</definedName>
    <definedName name="__ext3">[2]Insumos!$E$721</definedName>
    <definedName name="__faf2">[2]Insumos!$E$671</definedName>
    <definedName name="__fcm1">[2]Insumos!$E$226</definedName>
    <definedName name="__ffg40">[2]Insumos!$E$106</definedName>
    <definedName name="__ffg50">[2]Insumos!$E$107</definedName>
    <definedName name="__ffg65">[2]Insumos!$E$108</definedName>
    <definedName name="__fic1">[2]Insumos!$E$378</definedName>
    <definedName name="__fic3">[2]Insumos!$E$380</definedName>
    <definedName name="__fil1">[2]Insumos!$E$911</definedName>
    <definedName name="__fil2">[2]Insumos!$E$912</definedName>
    <definedName name="__fil3">[2]Insumos!$E$913</definedName>
    <definedName name="__fio10">[2]Insumos!$E$518</definedName>
    <definedName name="__fio12">[2]Insumos!$E$517</definedName>
    <definedName name="__fio14">[2]Insumos!$E$516</definedName>
    <definedName name="__fio8">[2]Insumos!$E$519</definedName>
    <definedName name="__fis10">[2]Insumos!$E$541</definedName>
    <definedName name="__fis5">[2]Insumos!$E$540</definedName>
    <definedName name="__flp20">[2]Insumos!$E$681</definedName>
    <definedName name="__flp25">[2]Insumos!$E$682</definedName>
    <definedName name="__flp32">[2]Insumos!$E$683</definedName>
    <definedName name="__flp40">[2]Insumos!$E$684</definedName>
    <definedName name="__flp50">[2]Insumos!$E$685</definedName>
    <definedName name="__flp65">[2]Insumos!$E$686</definedName>
    <definedName name="__for1">[2]Insumos!$E$242</definedName>
    <definedName name="__for2">[2]Insumos!$E$243</definedName>
    <definedName name="__for3">[2]Insumos!$E$244</definedName>
    <definedName name="__for4">[2]Insumos!$E$245</definedName>
    <definedName name="__for5">[2]Insumos!$E$246</definedName>
    <definedName name="__for6">[2]Insumos!$E$247</definedName>
    <definedName name="__FOR7">[2]Insumos!$E$248</definedName>
    <definedName name="__fpd12">[2]Insumos!$E$515</definedName>
    <definedName name="__fpd14">#REF!</definedName>
    <definedName name="__fvr10">[2]Insumos!$E$669</definedName>
    <definedName name="__fvr50">[2]Insumos!$E$670</definedName>
    <definedName name="__gac18">[2]Insumos!$E$337</definedName>
    <definedName name="__hab1">#REF!</definedName>
    <definedName name="__hab2">#REF!</definedName>
    <definedName name="__imp1">[2]Insumos!$E$885</definedName>
    <definedName name="__imp2">[2]Insumos!$E$886</definedName>
    <definedName name="__itt1">[2]Insumos!$E$476</definedName>
    <definedName name="__itu1">[2]Insumos!$E$470</definedName>
    <definedName name="__itu2">[2]Insumos!$E$471</definedName>
    <definedName name="__itu3">[2]Insumos!$E$472</definedName>
    <definedName name="__jazida_lista">#REF!</definedName>
    <definedName name="__jazida_quadro">#REF!</definedName>
    <definedName name="__jla20">[2]Insumos!$E$602</definedName>
    <definedName name="__jla25">[2]Insumos!$E$603</definedName>
    <definedName name="__jla32">[2]Insumos!$E$604</definedName>
    <definedName name="__jla50">[2]Insumos!$E$605</definedName>
    <definedName name="__jla65">[2]Insumos!$E$606</definedName>
    <definedName name="__jla6550">[2]Insumos!$E$607</definedName>
    <definedName name="__KM406407">#REF!</definedName>
    <definedName name="__lai15">[2]Insumos!$E$115</definedName>
    <definedName name="__lai20">[2]Insumos!$E$114</definedName>
    <definedName name="__ldr10">[2]Insumos!$E$1071</definedName>
    <definedName name="__lep20">[2]Insumos!$E$463</definedName>
    <definedName name="__lfl40">[2]Insumos!$E$457</definedName>
    <definedName name="__lnm10">[2]Insumos!$E$229</definedName>
    <definedName name="__lnm8">[2]Insumos!$E$231</definedName>
    <definedName name="__lnm9">[2]Insumos!$E$230</definedName>
    <definedName name="__lpi100">[2]Insumos!$E$443</definedName>
    <definedName name="__lpi60">[2]Insumos!$E$442</definedName>
    <definedName name="__lpl15">[2]Insumos!$E$455</definedName>
    <definedName name="__lpl18">[2]Insumos!$E$454</definedName>
    <definedName name="__lpl20">[2]Insumos!$E$453</definedName>
    <definedName name="__lvf12050">[2]Insumos!$E$805</definedName>
    <definedName name="__lvf15050">[2]Insumos!$E$807</definedName>
    <definedName name="__lvf7050">[2]Insumos!$E$804</definedName>
    <definedName name="__lvg12050">[2]Insumos!$E$803</definedName>
    <definedName name="__lvg15050">[2]Insumos!$E$806</definedName>
    <definedName name="__lvg7050">[2]Insumos!$E$802</definedName>
    <definedName name="__lxa100">[2]Insumos!$E$872</definedName>
    <definedName name="__lxa120">[2]Insumos!$E$871</definedName>
    <definedName name="__man100">[2]Insumos!$E$830</definedName>
    <definedName name="__man25">[2]Insumos!$E$1009</definedName>
    <definedName name="__mfi1">[2]Insumos!$E$832</definedName>
    <definedName name="__mfi2">[2]Insumos!$E$833</definedName>
    <definedName name="__mgi15">[2]Insumos!$E$723</definedName>
    <definedName name="__mgi50">[2]Insumos!$E$724</definedName>
    <definedName name="__mgr17">[2]Insumos!$E$188</definedName>
    <definedName name="__mob1">[2]Insumos!$E$1067</definedName>
    <definedName name="__mot140">[2]Insumos!$E$1023</definedName>
    <definedName name="__ope1">#REF!</definedName>
    <definedName name="__ope2">[2]Insumos!$E$19</definedName>
    <definedName name="__ope3">[2]Insumos!$E$20</definedName>
    <definedName name="__pcf15050">[2]Insumos!$E$812</definedName>
    <definedName name="__pcf7050">[2]Insumos!$E$810</definedName>
    <definedName name="__pcf8050">[2]Insumos!$E$811</definedName>
    <definedName name="__pcg15050">[2]Insumos!$E$809</definedName>
    <definedName name="__pcg7050">[2]Insumos!$E$808</definedName>
    <definedName name="__pci10050">[2]Insumos!$E$814</definedName>
    <definedName name="__pci20050">[2]Insumos!$E$813</definedName>
    <definedName name="__pec1">[2]Insumos!$E$204</definedName>
    <definedName name="__pec2">[2]Insumos!$E$205</definedName>
    <definedName name="__pec3">[2]Insumos!$E$206</definedName>
    <definedName name="__pec4">[2]Insumos!$E$207</definedName>
    <definedName name="__pec5">[2]Insumos!$E$208</definedName>
    <definedName name="__pec6">[2]Insumos!$E$209</definedName>
    <definedName name="__pfb30">[2]Insumos!$E$253</definedName>
    <definedName name="__pfb50">[2]Insumos!$E$254</definedName>
    <definedName name="__pfb8">[2]Insumos!$E$252</definedName>
    <definedName name="__pfc80">[2]Insumos!$E$255</definedName>
    <definedName name="__pgr18">[2]Insumos!$E$390</definedName>
    <definedName name="__pgr43">[2]Insumos!$E$391</definedName>
    <definedName name="__PL1">#REF!</definedName>
    <definedName name="__ple15">[2]Insumos!$E$467</definedName>
    <definedName name="__ple18">[2]Insumos!$E$466</definedName>
    <definedName name="__plg3">[2]Insumos!$E$815</definedName>
    <definedName name="__pmt1">[2]Insumos!$E$304</definedName>
    <definedName name="__pmt2">[2]Insumos!$E$268</definedName>
    <definedName name="__pne1">[2]Insumos!$E$914</definedName>
    <definedName name="__pne2">[2]Insumos!$E$915</definedName>
    <definedName name="__pne3">[2]Insumos!$E$916</definedName>
    <definedName name="__prg1">[2]Insumos!$E$257</definedName>
    <definedName name="__prg18">#REF!</definedName>
    <definedName name="__prg2">[2]Insumos!$E$258</definedName>
    <definedName name="__prg3">[2]Insumos!$E$259</definedName>
    <definedName name="__prl250">[2]Insumos!$E$448</definedName>
    <definedName name="__ptf2">[2]Insumos!$E$415</definedName>
    <definedName name="__ptf6">[2]Insumos!$E$416</definedName>
    <definedName name="__ptm6">[2]Insumos!$E$414</definedName>
    <definedName name="__qdb12">[2]Insumos!$E$424</definedName>
    <definedName name="__qdb18">[2]Insumos!$E$1033</definedName>
    <definedName name="__rea1">[2]Insumos!$E$576</definedName>
    <definedName name="__rem1">[2]Insumos!$E$1033</definedName>
    <definedName name="__rem2">[2]Insumos!$E$1034</definedName>
    <definedName name="__res10">[2]Insumos!$E$580</definedName>
    <definedName name="__res15">[2]Insumos!$E$581</definedName>
    <definedName name="__res5">[2]Insumos!$E$579</definedName>
    <definedName name="__rfv1000">[2]Insumos!$E$676</definedName>
    <definedName name="__rfv2000">[2]Insumos!$E$677</definedName>
    <definedName name="__rfv500">[2]Insumos!$E$675</definedName>
    <definedName name="__rgc1">[2]Insumos!$E$641</definedName>
    <definedName name="__rgc2">[2]Insumos!$E$644</definedName>
    <definedName name="__rgc34">[2]Insumos!$E$642</definedName>
    <definedName name="__rgp1">[2]Insumos!$E$638</definedName>
    <definedName name="__rlc100">[2]Insumos!$E$740</definedName>
    <definedName name="__rls100100">[2]Insumos!$E$710</definedName>
    <definedName name="__rpv5">[2]Insumos!$E$395</definedName>
    <definedName name="__sif1">[2]Insumos!$E$660</definedName>
    <definedName name="__sol2">[2]Insumos!$E$405</definedName>
    <definedName name="__spl12">[2]Insumos!$E$569</definedName>
    <definedName name="__spl15">[2]Insumos!$E$570</definedName>
    <definedName name="__spl18">[2]Insumos!$E$571</definedName>
    <definedName name="__tab1">[2]Insumos!$E$211</definedName>
    <definedName name="__tap1">[2]Insumos!$E$201</definedName>
    <definedName name="__tap100">[2]Insumos!$E$708</definedName>
    <definedName name="__tap2">[2]Insumos!$E$202</definedName>
    <definedName name="__tap3">[2]Insumos!$E$203</definedName>
    <definedName name="__tar5020">[2]Insumos!$E$614</definedName>
    <definedName name="__tba20">[2]Insumos!$E$595</definedName>
    <definedName name="__tba25">[2]Insumos!$E$596</definedName>
    <definedName name="__tba32">[2]Insumos!$E$597</definedName>
    <definedName name="__tba40">[2]Insumos!$E$598</definedName>
    <definedName name="__tba50">[2]Insumos!$E$599</definedName>
    <definedName name="__tbe100">[2]Insumos!$E$695</definedName>
    <definedName name="__tbe150">[2]Insumos!$E$694</definedName>
    <definedName name="__tbe200">[2]Insumos!$E$693</definedName>
    <definedName name="__tbe250">[2]Insumos!$E$692</definedName>
    <definedName name="__tbe40">[2]Insumos!$E$697</definedName>
    <definedName name="__tbe50">[2]Insumos!$E$696</definedName>
    <definedName name="__tcr1">[2]Insumos!$E$635</definedName>
    <definedName name="__tea20">[2]Insumos!$E$609</definedName>
    <definedName name="__tea25">[2]Insumos!$E$610</definedName>
    <definedName name="__tea32">[2]Insumos!$E$611</definedName>
    <definedName name="__tea50">[2]Insumos!$E$612</definedName>
    <definedName name="__tea65">[2]Insumos!$E$613</definedName>
    <definedName name="__ted100">[2]Insumos!$E$739</definedName>
    <definedName name="__tee100">[2]Insumos!$E$704</definedName>
    <definedName name="__tee40">[2]Insumos!$E$707</definedName>
    <definedName name="__tee50">[2]Insumos!$E$705</definedName>
    <definedName name="__ter10050">[2]Insumos!$E$706</definedName>
    <definedName name="__tfg40">[2]Insumos!$E$96</definedName>
    <definedName name="__tfg50">[2]Insumos!$E$97</definedName>
    <definedName name="__tfg65">[2]Insumos!$E$98</definedName>
    <definedName name="__tjc1">[2]Insumos!$E$62</definedName>
    <definedName name="__tjc2">[2]Insumos!$E$63</definedName>
    <definedName name="__tjr1">[2]Insumos!$E$64</definedName>
    <definedName name="__tjr2">[2]Insumos!$E$65</definedName>
    <definedName name="__tlc1">[2]Insumos!$E$72</definedName>
    <definedName name="__tlc2">[2]Insumos!$E$73</definedName>
    <definedName name="__tlc3">[2]Insumos!$E$74</definedName>
    <definedName name="__tlf5">[2]Insumos!$E$75</definedName>
    <definedName name="__tlf6">[2]Insumos!$E$76</definedName>
    <definedName name="__tma110">[2]Insumos!$E$831</definedName>
    <definedName name="__tra110">[2]Insumos!$E$994</definedName>
    <definedName name="__tra25">[2]Insumos!$E$1072</definedName>
    <definedName name="__trechos">#REF!</definedName>
    <definedName name="__trechos_quadro">#REF!</definedName>
    <definedName name="__trf1000">[2]Insumos!$E$680</definedName>
    <definedName name="__trf15">[2]Insumos!$E$418</definedName>
    <definedName name="__tub11012">[2]Insumos!$E$591</definedName>
    <definedName name="__tub11015">[2]Insumos!$E$592</definedName>
    <definedName name="__tub11020">[2]Insumos!$E$593</definedName>
    <definedName name="__tub5012">[2]Insumos!$E$582</definedName>
    <definedName name="__tub5015">[2]Insumos!$E$583</definedName>
    <definedName name="__tub5020">[2]Insumos!$E$584</definedName>
    <definedName name="__tub6012">[2]Insumos!$E$585</definedName>
    <definedName name="__tub6015">[2]Insumos!$E$586</definedName>
    <definedName name="__tub6020">[2]Insumos!$E$587</definedName>
    <definedName name="__tub8512">[2]Insumos!$E$588</definedName>
    <definedName name="__tub8515">[2]Insumos!$E$589</definedName>
    <definedName name="__tub8520">[2]Insumos!$E$590</definedName>
    <definedName name="__vcc6">[2]Insumos!$E$898</definedName>
    <definedName name="__vdc50">[2]Insumos!$E$776</definedName>
    <definedName name="__vdf4">[2]Insumos!$E$894</definedName>
    <definedName name="__vdf6">[2]Insumos!$E$895</definedName>
    <definedName name="__vdt10">[2]Insumos!$E$896</definedName>
    <definedName name="__vli3">[2]Insumos!$E$899</definedName>
    <definedName name="__vlp1">[2]Insumos!$E$714</definedName>
    <definedName name="__vtl6">[2]Insumos!$E$900</definedName>
    <definedName name="__vtt4">[2]Insumos!$E$893</definedName>
    <definedName name="_01_09_96" localSheetId="6">#REF!</definedName>
    <definedName name="_01_09_96">#REF!</definedName>
    <definedName name="_08.302.01" localSheetId="6">#REF!</definedName>
    <definedName name="_08.302.01">#REF!</definedName>
    <definedName name="_adg1">[3]Insumos!$E$653</definedName>
    <definedName name="_adg2">[3]Insumos!$E$655</definedName>
    <definedName name="_aga10">[3]Insumos!$E$91</definedName>
    <definedName name="_aga14">[3]Insumos!$E$92</definedName>
    <definedName name="_aga16">#REF!</definedName>
    <definedName name="_aga18">[3]Insumos!$E$93</definedName>
    <definedName name="_ali1">[3]Insumos!$E$235</definedName>
    <definedName name="_ali2">[3]Insumos!$E$236</definedName>
    <definedName name="_ali3">[3]Insumos!$E$237</definedName>
    <definedName name="_ali4">[3]Insumos!$E$238</definedName>
    <definedName name="_ali5">[3]Insumos!$E$239</definedName>
    <definedName name="_ali6">[3]Insumos!$E$240</definedName>
    <definedName name="_ali7">[3]Insumos!$E$241</definedName>
    <definedName name="_amf1">[3]Insumos!$E$169</definedName>
    <definedName name="_amf2">[3]Insumos!$E$170</definedName>
    <definedName name="_amf3">[3]Insumos!$E$171</definedName>
    <definedName name="_ape1">[3]Insumos!$E$766</definedName>
    <definedName name="_ape2">[3]Insumos!$E$767</definedName>
    <definedName name="_ara18">[3]Insumos!$E$468</definedName>
    <definedName name="_arc12">[3]Insumos!$E$572</definedName>
    <definedName name="_arc15">[3]Insumos!$E$573</definedName>
    <definedName name="_arc18">[3]Insumos!$E$574</definedName>
    <definedName name="_arc21">[3]Insumos!$E$575</definedName>
    <definedName name="_art1">#REF!</definedName>
    <definedName name="_art10">#REF!</definedName>
    <definedName name="_art11">#REF!</definedName>
    <definedName name="_art12">#REF!</definedName>
    <definedName name="_art13">#REF!</definedName>
    <definedName name="_art14">#REF!</definedName>
    <definedName name="_art15">#REF!</definedName>
    <definedName name="_art16">#REF!</definedName>
    <definedName name="_art17">#REF!</definedName>
    <definedName name="_art18">#REF!</definedName>
    <definedName name="_art19">#REF!</definedName>
    <definedName name="_art2">#REF!</definedName>
    <definedName name="_art20">#REF!</definedName>
    <definedName name="_art21">#REF!</definedName>
    <definedName name="_art22">#REF!</definedName>
    <definedName name="_art23">#REF!</definedName>
    <definedName name="_art24">#REF!</definedName>
    <definedName name="_art25">#REF!</definedName>
    <definedName name="_art26">#REF!</definedName>
    <definedName name="_art27">#REF!</definedName>
    <definedName name="_art28">#REF!</definedName>
    <definedName name="_art29">#REF!</definedName>
    <definedName name="_art3">#REF!</definedName>
    <definedName name="_art30">#REF!</definedName>
    <definedName name="_art31">#REF!</definedName>
    <definedName name="_art32">#REF!</definedName>
    <definedName name="_art4">#REF!</definedName>
    <definedName name="_art5">#REF!</definedName>
    <definedName name="_art6">#REF!</definedName>
    <definedName name="_art7">#REF!</definedName>
    <definedName name="_art8">#REF!</definedName>
    <definedName name="_art9">#REF!</definedName>
    <definedName name="_bas5">[3]Insumos!$E$930</definedName>
    <definedName name="_bbm1">[3]Insumos!$E$560</definedName>
    <definedName name="_bbt1">[3]Insumos!$E$561</definedName>
    <definedName name="_bca1">[3]Insumos!$E$542</definedName>
    <definedName name="_bgr2">[3]Insumos!$E$400</definedName>
    <definedName name="_bli40">[3]Insumos!$E$699</definedName>
    <definedName name="_blq10">[3]Insumos!$E$847</definedName>
    <definedName name="_blq6">[3]Insumos!$E$845</definedName>
    <definedName name="_blq8">[3]Insumos!$E$846</definedName>
    <definedName name="_bop1">[3]Insumos!$E$688</definedName>
    <definedName name="_bot1">[3]Insumos!$E$1030</definedName>
    <definedName name="_box1">[3]Insumos!$E$970</definedName>
    <definedName name="_bre5040">[3]Insumos!$E$709</definedName>
    <definedName name="_bri1">[3]Insumos!$E$50</definedName>
    <definedName name="_bur3220">[4]INSUMOS!$E$169</definedName>
    <definedName name="_C930I">#REF!</definedName>
    <definedName name="_C930p">#REF!</definedName>
    <definedName name="_C966I">#REF!</definedName>
    <definedName name="_C966P">#REF!</definedName>
    <definedName name="_cab4">[3]Insumos!$E$507</definedName>
    <definedName name="_cac12">[3]Insumos!$E$821</definedName>
    <definedName name="_cac18">[3]Insumos!$E$822</definedName>
    <definedName name="_cac21">[3]Insumos!$E$823</definedName>
    <definedName name="_cag40">[3]Insumos!$E$733</definedName>
    <definedName name="_cag50">[3]Insumos!$E$732</definedName>
    <definedName name="_cal30">[3]Insumos!$E$931</definedName>
    <definedName name="_cap20">[3]Insumos!$E$673</definedName>
    <definedName name="_cap50">[3]Insumos!$E$674</definedName>
    <definedName name="_caz80">[3]Insumos!$E$734</definedName>
    <definedName name="_cbm1">[3]Insumos!$E$564</definedName>
    <definedName name="_cbr4">[3]Insumos!$E$223</definedName>
    <definedName name="_cbr5">[3]Insumos!$E$222</definedName>
    <definedName name="_cbt1">[3]Insumos!$E$565</definedName>
    <definedName name="_ccb25">[3]Insumos!$E$549</definedName>
    <definedName name="_ccb35">[3]Insumos!$E$548</definedName>
    <definedName name="_ccb4">[3]Insumos!$E$550</definedName>
    <definedName name="_ccb50">[3]Insumos!$E$547</definedName>
    <definedName name="_ccg15">[3]Insumos!$E$749</definedName>
    <definedName name="_ccg22">[3]Insumos!$E$750</definedName>
    <definedName name="_cer1">[3]Insumos!$E$537</definedName>
    <definedName name="_cfg40">[3]Insumos!$E$99</definedName>
    <definedName name="_cfg50">[3]Insumos!$E$100</definedName>
    <definedName name="_cfg65">[3]Insumos!$E$101</definedName>
    <definedName name="_cfl20">[3]Insumos!$E$461</definedName>
    <definedName name="_cfl40">[3]Insumos!$E$459</definedName>
    <definedName name="_chp24">[3]Insumos!$E$116</definedName>
    <definedName name="_clp100">[3]Insumos!$E$729</definedName>
    <definedName name="_clr2">[3]Insumos!$E$667</definedName>
    <definedName name="_cme1">[3]Insumos!$E$111</definedName>
    <definedName name="_cmp3">[3]Insumos!$E$1013</definedName>
    <definedName name="_con1">[3]Insumos!$E$1048</definedName>
    <definedName name="_con2">[3]Insumos!$E$1049</definedName>
    <definedName name="_coz100">[3]Insumos!$E$736</definedName>
    <definedName name="_ctf6">[3]Insumos!$E$83</definedName>
    <definedName name="_ctl6">[3]Insumos!$E$551</definedName>
    <definedName name="_cva50">[4]INSUMOS!$E$98</definedName>
    <definedName name="_cva60">[4]INSUMOS!$E$95</definedName>
    <definedName name="_cvd100">[3]Insumos!$E$738</definedName>
    <definedName name="_cve45100">[3]Insumos!$E$701</definedName>
    <definedName name="_cve90100">[3]Insumos!$E$700</definedName>
    <definedName name="_cve9040">[3]Insumos!$E$703</definedName>
    <definedName name="_cve9050">[3]Insumos!$E$702</definedName>
    <definedName name="_cxg40">[3]Insumos!$E$826</definedName>
    <definedName name="_cxg5030">[3]Insumos!$E$828</definedName>
    <definedName name="_cxi40">[3]Insumos!$E$825</definedName>
    <definedName name="_cxp40">[3]Insumos!$E$824</definedName>
    <definedName name="_cxp4040">[3]Insumos!$E$827</definedName>
    <definedName name="_cxr4030">[3]Insumos!$E$829</definedName>
    <definedName name="_cxs100100">[3]Insumos!$E$711</definedName>
    <definedName name="_dgc10">[3]Insumos!$E$163</definedName>
    <definedName name="_dgc7">[3]Insumos!$E$161</definedName>
    <definedName name="_dgc8">[3]Insumos!$E$162</definedName>
    <definedName name="_djm10">[3]Insumos!$E$505</definedName>
    <definedName name="_djm15">[3]Insumos!$E$504</definedName>
    <definedName name="_djm20">[3]Insumos!$E$503</definedName>
    <definedName name="_djt10">[3]Insumos!$E$502</definedName>
    <definedName name="_djt15">[3]Insumos!$E$501</definedName>
    <definedName name="_djt20">[3]Insumos!$E$500</definedName>
    <definedName name="_djt25">[3]Insumos!$E$499</definedName>
    <definedName name="_djt30">[3]Insumos!$E$498</definedName>
    <definedName name="_djt50">[3]Insumos!$E$497</definedName>
    <definedName name="_dtp100">[3]Insumos!$E$737</definedName>
    <definedName name="_ele1">[3]Insumos!$E$533</definedName>
    <definedName name="_ele114">[3]Insumos!$E$534</definedName>
    <definedName name="_ele34">[3]Insumos!$E$532</definedName>
    <definedName name="_elr1">[3]Insumos!$E$529</definedName>
    <definedName name="_emc1">[3]Insumos!$E$920</definedName>
    <definedName name="_emc2">[3]Insumos!$E$921</definedName>
    <definedName name="_emc3">[3]Insumos!$E$922</definedName>
    <definedName name="_emc4">[3]Insumos!$E$923</definedName>
    <definedName name="_eng1">[3]Insumos!$E$659</definedName>
    <definedName name="_epc5070">[3]Insumos!$E$763</definedName>
    <definedName name="_epl2">[3]Insumos!$E$963</definedName>
    <definedName name="_epl5">[3]Insumos!$E$961</definedName>
    <definedName name="_epm1">[3]Insumos!$E$929</definedName>
    <definedName name="_esc1">[3]Insumos!$E$1052</definedName>
    <definedName name="_esp1">[3]Insumos!$E$1046</definedName>
    <definedName name="_esp2">[3]Insumos!$E$1047</definedName>
    <definedName name="_ext1">[3]Insumos!$E$719</definedName>
    <definedName name="_ext2">[3]Insumos!$E$720</definedName>
    <definedName name="_ext3">[3]Insumos!$E$721</definedName>
    <definedName name="_faf2">[3]Insumos!$E$671</definedName>
    <definedName name="_fcm1">[3]Insumos!$E$226</definedName>
    <definedName name="_ffg40">[3]Insumos!$E$106</definedName>
    <definedName name="_ffg50">[3]Insumos!$E$107</definedName>
    <definedName name="_ffg65">[3]Insumos!$E$108</definedName>
    <definedName name="_fic1">[3]Insumos!$E$378</definedName>
    <definedName name="_fic3">[3]Insumos!$E$380</definedName>
    <definedName name="_fil1">[3]Insumos!$E$911</definedName>
    <definedName name="_fil2">[3]Insumos!$E$912</definedName>
    <definedName name="_fil3">[3]Insumos!$E$913</definedName>
    <definedName name="_fio10">[3]Insumos!$E$518</definedName>
    <definedName name="_fio12">[3]Insumos!$E$517</definedName>
    <definedName name="_fio14">[3]Insumos!$E$516</definedName>
    <definedName name="_fio8">[3]Insumos!$E$519</definedName>
    <definedName name="_fis10">[3]Insumos!$E$541</definedName>
    <definedName name="_fis5">[3]Insumos!$E$540</definedName>
    <definedName name="_flf50">[4]INSUMOS!$E$96</definedName>
    <definedName name="_flf60">[4]INSUMOS!$E$93</definedName>
    <definedName name="_flp20">[3]Insumos!$E$681</definedName>
    <definedName name="_flp25">[3]Insumos!$E$682</definedName>
    <definedName name="_flp32">[3]Insumos!$E$683</definedName>
    <definedName name="_flp40">[3]Insumos!$E$684</definedName>
    <definedName name="_flp50">[3]Insumos!$E$685</definedName>
    <definedName name="_flp65">[3]Insumos!$E$686</definedName>
    <definedName name="_for1">[3]Insumos!$E$242</definedName>
    <definedName name="_for2">[3]Insumos!$E$243</definedName>
    <definedName name="_for3">[3]Insumos!$E$244</definedName>
    <definedName name="_for4">[3]Insumos!$E$245</definedName>
    <definedName name="_for5">[3]Insumos!$E$246</definedName>
    <definedName name="_for6">[3]Insumos!$E$247</definedName>
    <definedName name="_FOR7">[3]Insumos!$E$248</definedName>
    <definedName name="_fpd12">[3]Insumos!$E$515</definedName>
    <definedName name="_fpd14">#REF!</definedName>
    <definedName name="_fvr10">[3]Insumos!$E$669</definedName>
    <definedName name="_fvr50">[3]Insumos!$E$670</definedName>
    <definedName name="_gac18">[3]Insumos!$E$337</definedName>
    <definedName name="_hab1">#REF!</definedName>
    <definedName name="_hab2">#REF!</definedName>
    <definedName name="_imp1">[3]Insumos!$E$885</definedName>
    <definedName name="_imp2">[3]Insumos!$E$886</definedName>
    <definedName name="_itt1">[3]Insumos!$E$476</definedName>
    <definedName name="_itu1">[3]Insumos!$E$470</definedName>
    <definedName name="_itu2">[3]Insumos!$E$471</definedName>
    <definedName name="_itu3">[3]Insumos!$E$472</definedName>
    <definedName name="_jla20">[3]Insumos!$E$602</definedName>
    <definedName name="_jla25">[3]Insumos!$E$603</definedName>
    <definedName name="_jla32">[3]Insumos!$E$604</definedName>
    <definedName name="_jla50">[3]Insumos!$E$605</definedName>
    <definedName name="_jla65">[3]Insumos!$E$606</definedName>
    <definedName name="_jla6550">[3]Insumos!$E$607</definedName>
    <definedName name="_KM406407">#REF!</definedName>
    <definedName name="_lai15">[3]Insumos!$E$115</definedName>
    <definedName name="_lai20">[3]Insumos!$E$114</definedName>
    <definedName name="_ldr10">[3]Insumos!$E$1071</definedName>
    <definedName name="_lep20">[3]Insumos!$E$463</definedName>
    <definedName name="_lfl40">[3]Insumos!$E$457</definedName>
    <definedName name="_lnm10">[3]Insumos!$E$229</definedName>
    <definedName name="_lnm8">[3]Insumos!$E$231</definedName>
    <definedName name="_lnm9">[3]Insumos!$E$230</definedName>
    <definedName name="_lpi100">[3]Insumos!$E$443</definedName>
    <definedName name="_lpi60">[3]Insumos!$E$442</definedName>
    <definedName name="_lpl15">[3]Insumos!$E$455</definedName>
    <definedName name="_lpl18">[3]Insumos!$E$454</definedName>
    <definedName name="_lpl20">[3]Insumos!$E$453</definedName>
    <definedName name="_lvf12050">[3]Insumos!$E$805</definedName>
    <definedName name="_lvf15050">[3]Insumos!$E$807</definedName>
    <definedName name="_lvf7050">[3]Insumos!$E$804</definedName>
    <definedName name="_lvg10060">[4]INSUMOS!$E$137</definedName>
    <definedName name="_lvg12050">[3]Insumos!$E$803</definedName>
    <definedName name="_lvg15050">[3]Insumos!$E$806</definedName>
    <definedName name="_lvg7050">[3]Insumos!$E$802</definedName>
    <definedName name="_lvp32">[4]INSUMOS!$E$167</definedName>
    <definedName name="_lxa100">[3]Insumos!$E$872</definedName>
    <definedName name="_lxa120">[3]Insumos!$E$871</definedName>
    <definedName name="_man100">[3]Insumos!$E$830</definedName>
    <definedName name="_man25">[3]Insumos!$E$1009</definedName>
    <definedName name="_man50">[4]INSUMOS!$E$163</definedName>
    <definedName name="_mfi1">[3]Insumos!$E$832</definedName>
    <definedName name="_mfi2">[3]Insumos!$E$833</definedName>
    <definedName name="_mgi15">[3]Insumos!$E$723</definedName>
    <definedName name="_mgi50">[3]Insumos!$E$724</definedName>
    <definedName name="_mgr17">[3]Insumos!$E$188</definedName>
    <definedName name="_mob1">[3]Insumos!$E$1067</definedName>
    <definedName name="_mot140">[3]Insumos!$E$1023</definedName>
    <definedName name="_ope1">#REF!</definedName>
    <definedName name="_ope2">[3]Insumos!$E$19</definedName>
    <definedName name="_ope3">[3]Insumos!$E$20</definedName>
    <definedName name="_Order1" hidden="1">255</definedName>
    <definedName name="_pcf15050">[3]Insumos!$E$812</definedName>
    <definedName name="_pcf7050">[3]Insumos!$E$810</definedName>
    <definedName name="_pcf8050">[3]Insumos!$E$811</definedName>
    <definedName name="_pcg15050">[3]Insumos!$E$809</definedName>
    <definedName name="_pcg7050">[3]Insumos!$E$808</definedName>
    <definedName name="_pci10050">[3]Insumos!$E$814</definedName>
    <definedName name="_pci20050">[3]Insumos!$E$813</definedName>
    <definedName name="_pec1">[3]Insumos!$E$204</definedName>
    <definedName name="_pec2">[3]Insumos!$E$205</definedName>
    <definedName name="_pec3">[3]Insumos!$E$206</definedName>
    <definedName name="_pec4">[3]Insumos!$E$207</definedName>
    <definedName name="_pec5">[3]Insumos!$E$208</definedName>
    <definedName name="_pec6">[3]Insumos!$E$209</definedName>
    <definedName name="_pfb30">[3]Insumos!$E$253</definedName>
    <definedName name="_pfb50">[3]Insumos!$E$254</definedName>
    <definedName name="_pfb8">[3]Insumos!$E$252</definedName>
    <definedName name="_pfc80">[3]Insumos!$E$255</definedName>
    <definedName name="_pgr18">[3]Insumos!$E$390</definedName>
    <definedName name="_pgr43">[3]Insumos!$E$391</definedName>
    <definedName name="_PL1">#REF!</definedName>
    <definedName name="_ple15">[3]Insumos!$E$467</definedName>
    <definedName name="_ple18">[3]Insumos!$E$466</definedName>
    <definedName name="_plg3">[3]Insumos!$E$815</definedName>
    <definedName name="_pmt1">[3]Insumos!$E$304</definedName>
    <definedName name="_pmt2">[3]Insumos!$E$268</definedName>
    <definedName name="_pne1">[3]Insumos!$E$914</definedName>
    <definedName name="_pne2">[3]Insumos!$E$915</definedName>
    <definedName name="_pne3">[3]Insumos!$E$916</definedName>
    <definedName name="_prg1">[3]Insumos!$E$257</definedName>
    <definedName name="_prg18">#REF!</definedName>
    <definedName name="_prg2">[3]Insumos!$E$258</definedName>
    <definedName name="_prg3">[3]Insumos!$E$259</definedName>
    <definedName name="_prl250">[3]Insumos!$E$448</definedName>
    <definedName name="_ptf2">[3]Insumos!$E$415</definedName>
    <definedName name="_ptf6">[3]Insumos!$E$416</definedName>
    <definedName name="_ptm6">[3]Insumos!$E$414</definedName>
    <definedName name="_qdb12">[3]Insumos!$E$424</definedName>
    <definedName name="_qdb18">[3]Insumos!$E$1033</definedName>
    <definedName name="_qdm3">[4]INSUMOS!$E$143</definedName>
    <definedName name="_rcm10">[4]INSUMOS!$E$61</definedName>
    <definedName name="_rcm15">[4]INSUMOS!$E$62</definedName>
    <definedName name="_rcm20">[4]INSUMOS!$E$63</definedName>
    <definedName name="_rcm5">[4]INSUMOS!$E$60</definedName>
    <definedName name="_rea1">[3]Insumos!$E$576</definedName>
    <definedName name="_rem1">[3]Insumos!$E$1033</definedName>
    <definedName name="_rem2">[3]Insumos!$E$1034</definedName>
    <definedName name="_res10">[3]Insumos!$E$580</definedName>
    <definedName name="_res15">[3]Insumos!$E$581</definedName>
    <definedName name="_res5">[3]Insumos!$E$579</definedName>
    <definedName name="_rfv1000">[3]Insumos!$E$676</definedName>
    <definedName name="_rfv2000">[3]Insumos!$E$677</definedName>
    <definedName name="_rfv500">[3]Insumos!$E$675</definedName>
    <definedName name="_rgc1">[3]Insumos!$E$641</definedName>
    <definedName name="_rgc2">[3]Insumos!$E$644</definedName>
    <definedName name="_rgc34">[3]Insumos!$E$642</definedName>
    <definedName name="_rgf60">[4]INSUMOS!$E$100</definedName>
    <definedName name="_rgp1">[3]Insumos!$E$638</definedName>
    <definedName name="_rlc100">[3]Insumos!$E$740</definedName>
    <definedName name="_rls100100">[3]Insumos!$E$710</definedName>
    <definedName name="_rpv5">[3]Insumos!$E$395</definedName>
    <definedName name="_sif1">[3]Insumos!$E$660</definedName>
    <definedName name="_sol2">[3]Insumos!$E$405</definedName>
    <definedName name="_spl12">[3]Insumos!$E$569</definedName>
    <definedName name="_spl15">[3]Insumos!$E$570</definedName>
    <definedName name="_spl18">[3]Insumos!$E$571</definedName>
    <definedName name="_tab1">[3]Insumos!$E$211</definedName>
    <definedName name="_tap1">[3]Insumos!$E$201</definedName>
    <definedName name="_tap100">[3]Insumos!$E$708</definedName>
    <definedName name="_tap2">[3]Insumos!$E$202</definedName>
    <definedName name="_tap3">[3]Insumos!$E$203</definedName>
    <definedName name="_tar5020">[3]Insumos!$E$614</definedName>
    <definedName name="_tba20">[3]Insumos!$E$595</definedName>
    <definedName name="_tba25">[3]Insumos!$E$596</definedName>
    <definedName name="_tba32">[3]Insumos!$E$597</definedName>
    <definedName name="_tba40">[3]Insumos!$E$598</definedName>
    <definedName name="_tba50">[3]Insumos!$E$599</definedName>
    <definedName name="_tba60">[4]INSUMOS!$E$94</definedName>
    <definedName name="_tbe100">[3]Insumos!$E$695</definedName>
    <definedName name="_tbe150">[3]Insumos!$E$694</definedName>
    <definedName name="_tbe200">[3]Insumos!$E$693</definedName>
    <definedName name="_tbe250">[3]Insumos!$E$692</definedName>
    <definedName name="_tbe40">[3]Insumos!$E$697</definedName>
    <definedName name="_tbe50">[3]Insumos!$E$696</definedName>
    <definedName name="_tcr1">[3]Insumos!$E$635</definedName>
    <definedName name="_tea20">[3]Insumos!$E$609</definedName>
    <definedName name="_tea25">[3]Insumos!$E$610</definedName>
    <definedName name="_tea32">[3]Insumos!$E$611</definedName>
    <definedName name="_tea4560">[4]INSUMOS!$E$99</definedName>
    <definedName name="_tea50">[3]Insumos!$E$612</definedName>
    <definedName name="_tea65">[3]Insumos!$E$613</definedName>
    <definedName name="_ted100">[3]Insumos!$E$739</definedName>
    <definedName name="_tee100">[3]Insumos!$E$704</definedName>
    <definedName name="_tee40">[3]Insumos!$E$707</definedName>
    <definedName name="_tee50">[3]Insumos!$E$705</definedName>
    <definedName name="_ter10050">[3]Insumos!$E$706</definedName>
    <definedName name="_tfg40">[3]Insumos!$E$96</definedName>
    <definedName name="_tfg50">[3]Insumos!$E$97</definedName>
    <definedName name="_tfg65">[3]Insumos!$E$98</definedName>
    <definedName name="_tjc1">[3]Insumos!$E$62</definedName>
    <definedName name="_tjc2">[3]Insumos!$E$63</definedName>
    <definedName name="_tjr1">[3]Insumos!$E$64</definedName>
    <definedName name="_tjr2">[3]Insumos!$E$65</definedName>
    <definedName name="_tlc1">[3]Insumos!$E$72</definedName>
    <definedName name="_tlc2">[3]Insumos!$E$73</definedName>
    <definedName name="_tlc3">[3]Insumos!$E$74</definedName>
    <definedName name="_tlf5">[3]Insumos!$E$75</definedName>
    <definedName name="_tlf6">[3]Insumos!$E$76</definedName>
    <definedName name="_tma110">[3]Insumos!$E$831</definedName>
    <definedName name="_tra110">[3]Insumos!$E$994</definedName>
    <definedName name="_tra25">[3]Insumos!$E$1072</definedName>
    <definedName name="_trf1000">[3]Insumos!$E$680</definedName>
    <definedName name="_trf15">[3]Insumos!$E$418</definedName>
    <definedName name="_tub10012">[4]INSUMOS!$E$90</definedName>
    <definedName name="_tub10015">[4]INSUMOS!$E$91</definedName>
    <definedName name="_tub10020">[4]INSUMOS!$E$92</definedName>
    <definedName name="_tub11012">[3]Insumos!$E$591</definedName>
    <definedName name="_tub11015">[3]Insumos!$E$592</definedName>
    <definedName name="_tub11020">[3]Insumos!$E$593</definedName>
    <definedName name="_tub4012">[4]INSUMOS!$E$81</definedName>
    <definedName name="_tub4015">[4]INSUMOS!$E$82</definedName>
    <definedName name="_tub4020">[4]INSUMOS!$E$83</definedName>
    <definedName name="_tub5012">[3]Insumos!$E$582</definedName>
    <definedName name="_tub5015">[3]Insumos!$E$583</definedName>
    <definedName name="_tub5020">[3]Insumos!$E$584</definedName>
    <definedName name="_tub6012">[3]Insumos!$E$585</definedName>
    <definedName name="_tub6015">[3]Insumos!$E$586</definedName>
    <definedName name="_tub6020">[3]Insumos!$E$587</definedName>
    <definedName name="_tub7512">[4]INSUMOS!$E$87</definedName>
    <definedName name="_tub7515">[4]INSUMOS!$E$88</definedName>
    <definedName name="_tub7520">[4]INSUMOS!$E$89</definedName>
    <definedName name="_tub8512">[3]Insumos!$E$588</definedName>
    <definedName name="_tub8515">[3]Insumos!$E$589</definedName>
    <definedName name="_tub8520">[3]Insumos!$E$590</definedName>
    <definedName name="_vcc6">[3]Insumos!$E$898</definedName>
    <definedName name="_vdc50">[3]Insumos!$E$776</definedName>
    <definedName name="_vdf4">[3]Insumos!$E$894</definedName>
    <definedName name="_vdf6">[3]Insumos!$E$895</definedName>
    <definedName name="_vdt10">[3]Insumos!$E$896</definedName>
    <definedName name="_vli3">[3]Insumos!$E$899</definedName>
    <definedName name="_vlp1">[3]Insumos!$E$714</definedName>
    <definedName name="_vtl6">[3]Insumos!$E$900</definedName>
    <definedName name="_vtt4">[3]Insumos!$E$893</definedName>
    <definedName name="_xx_Terra_Trecho1">'[5]TER tr01'!$T$38:$U$51</definedName>
    <definedName name="_xx_Terra_Trecho2">'[5]TER tr02'!$T$24:$U$37</definedName>
    <definedName name="a">[6]Planilha!$Q$21</definedName>
    <definedName name="A12345678">Plan1</definedName>
    <definedName name="aa">[6]Planilha!$Q$14</definedName>
    <definedName name="aaa">[7]!AA</definedName>
    <definedName name="AAAA">[0]!AAAA</definedName>
    <definedName name="Aagavg">#REF!</definedName>
    <definedName name="Aahgsdwg845">'[8]CPU SINAPI'!#REF!</definedName>
    <definedName name="aar">[3]Insumos!$E$53</definedName>
    <definedName name="AAUQ" localSheetId="6">#REF!</definedName>
    <definedName name="AAUQ">#REF!</definedName>
    <definedName name="AB" localSheetId="6">REL!AB</definedName>
    <definedName name="AB">[0]!AB</definedName>
    <definedName name="abet">[3]Insumos!$E$1061</definedName>
    <definedName name="acl">[3]Insumos!$E$137</definedName>
    <definedName name="aço">[3]Insumos!$E$86</definedName>
    <definedName name="aço60">[3]Insumos!$E$87</definedName>
    <definedName name="acumulado" localSheetId="6">#REF!</definedName>
    <definedName name="acumulado">#REF!</definedName>
    <definedName name="adg1_2">[3]Insumos!$E$651</definedName>
    <definedName name="adg11_2">[3]Insumos!$E$654</definedName>
    <definedName name="adg3_4">[3]Insumos!$E$656</definedName>
    <definedName name="adp1_2">[3]Insumos!$E$652</definedName>
    <definedName name="adtimp">[4]INSUMOS!$E$49</definedName>
    <definedName name="adu">[3]Insumos!$E$58</definedName>
    <definedName name="afi">[3]Insumos!$E$46</definedName>
    <definedName name="afp">[3]Insumos!$E$89</definedName>
    <definedName name="agr">[3]Insumos!$E$44</definedName>
    <definedName name="agua">[4]INSUMOS!$E$189</definedName>
    <definedName name="Agua_dmt">[6]memoria!$H$91</definedName>
    <definedName name="agua_dmt_tr1">#REF!</definedName>
    <definedName name="agua_dmt_tr2">#REF!</definedName>
    <definedName name="aju">[3]Insumos!$E$32</definedName>
    <definedName name="Aknjsa21">Plan1</definedName>
    <definedName name="alcool" localSheetId="6">#REF!</definedName>
    <definedName name="alcool">#REF!</definedName>
    <definedName name="ale">[3]Insumos!$E$1064</definedName>
    <definedName name="ALTA" localSheetId="6">'[9]PRO-08'!#REF!</definedName>
    <definedName name="ALTA">'[9]PRO-08'!#REF!</definedName>
    <definedName name="alteração" localSheetId="6">#REF!</definedName>
    <definedName name="alteração">#REF!</definedName>
    <definedName name="alvc1">#REF!</definedName>
    <definedName name="alvc2">#REF!</definedName>
    <definedName name="amarela" localSheetId="6">#REF!</definedName>
    <definedName name="amarela">#REF!</definedName>
    <definedName name="amc">[4]INSUMOS!$E$106</definedName>
    <definedName name="amd">[3]Insumos!$E$45</definedName>
    <definedName name="amm">[3]Insumos!$E$438</definedName>
    <definedName name="amt">[3]Insumos!$E$437</definedName>
    <definedName name="amu">[3]Insumos!$E$977</definedName>
    <definedName name="anb">[3]Insumos!$E$152</definedName>
    <definedName name="Anexo" hidden="1">{#N/A,#N/A,FALSE,"Planilha";#N/A,#N/A,FALSE,"Resumo";#N/A,#N/A,FALSE,"Fisico";#N/A,#N/A,FALSE,"Financeiro";#N/A,#N/A,FALSE,"Financeiro"}</definedName>
    <definedName name="anp">Plan1</definedName>
    <definedName name="anscount" hidden="1">3</definedName>
    <definedName name="apmfs">[4]INSUMOS!$E$133</definedName>
    <definedName name="apon">[3]Insumos!$E$26</definedName>
    <definedName name="apv">[3]Insumos!$E$771</definedName>
    <definedName name="arb">[3]Insumos!$E$946</definedName>
    <definedName name="are">[3]Insumos!$E$88</definedName>
    <definedName name="area_calcamento">'[10]Memoria area'!$G$48</definedName>
    <definedName name="_xlnm.Print_Area" localSheetId="13">Bdi!$A$1:$H$77</definedName>
    <definedName name="_xlnm.Print_Area" localSheetId="3">'Cálculo das Dmts'!$A$1:$H$12</definedName>
    <definedName name="_xlnm.Print_Area" localSheetId="5">'Cálculo das Dmts de agua'!$A$1:$H$12</definedName>
    <definedName name="_xlnm.Print_Area" localSheetId="2">'Comp. Própria'!$A$1:$J$68</definedName>
    <definedName name="_xlnm.Print_Area" localSheetId="11">'Comp. Sicro'!$A$1:$J$240</definedName>
    <definedName name="_xlnm.Print_Area" localSheetId="12">'Comp. Sinapi'!$A$1:$J$68</definedName>
    <definedName name="_xlnm.Print_Area" localSheetId="9">Cronograma!$A$1:$F$28</definedName>
    <definedName name="_xlnm.Print_Area" localSheetId="14">'Lei Social - Encarg. - SINAPI'!$A$1:$F$50</definedName>
    <definedName name="_xlnm.Print_Area" localSheetId="4">'MEDIA DAS DMTS'!$A$1:$D$10</definedName>
    <definedName name="_xlnm.Print_Area" localSheetId="7">'MEDIA DAS DMTS agua'!$A$1:$D$9</definedName>
    <definedName name="_xlnm.Print_Area" localSheetId="8">'Mem-Trechos'!$A$1:$F$85</definedName>
    <definedName name="_xlnm.Print_Area" localSheetId="10">'Mobiliz. e Desmob.'!$A$1:$H$48</definedName>
    <definedName name="_xlnm.Print_Area" localSheetId="1">'Orçamento Sintético'!$A$1:$H$24</definedName>
    <definedName name="_xlnm.Print_Area" localSheetId="6">REL!$A$1:$E$12</definedName>
    <definedName name="_xlnm.Print_Area" localSheetId="0">Resumo!$A$1:$J$14</definedName>
    <definedName name="_xlnm.Print_Area">[11]Plan1!#REF!</definedName>
    <definedName name="area_terra">#REF!</definedName>
    <definedName name="ÁreaTotal" localSheetId="6">'[12]Quadro Geral'!$A:$H</definedName>
    <definedName name="ÁreaTotal">'[12]Quadro Geral'!$A:$H</definedName>
    <definedName name="arg1.3_1">[3]Insumos!$E$1050</definedName>
    <definedName name="argo">#REF!</definedName>
    <definedName name="aro">[3]Insumos!$E$938</definedName>
    <definedName name="asdfA4">#REF!</definedName>
    <definedName name="ate">[3]Insumos!$E$47</definedName>
    <definedName name="aux">[3]Insumos!$E$35</definedName>
    <definedName name="auxe">[3]Insumos!$E$23</definedName>
    <definedName name="auxm">[3]Insumos!$E$36</definedName>
    <definedName name="avlp">[3]Insumos!$E$1063</definedName>
    <definedName name="azul" localSheetId="6">#REF!</definedName>
    <definedName name="azul">#REF!</definedName>
    <definedName name="AZULSINAL" localSheetId="6">#REF!</definedName>
    <definedName name="AZULSINAL">#REF!</definedName>
    <definedName name="b">[6]Planilha!$Q$22</definedName>
    <definedName name="B320I">#REF!</definedName>
    <definedName name="B320P">#REF!</definedName>
    <definedName name="B400I">#REF!</definedName>
    <definedName name="B400P">#REF!</definedName>
    <definedName name="B500I">#REF!</definedName>
    <definedName name="B500P">#REF!</definedName>
    <definedName name="baf">[3]Insumos!$E$311</definedName>
    <definedName name="banco">[3]Insumos!$E$1027</definedName>
    <definedName name="_xlnm.Database" localSheetId="6">#REF!</definedName>
    <definedName name="_xlnm.Database">#REF!</definedName>
    <definedName name="Base_agua_consumo">[13]Peguntas!$B$20</definedName>
    <definedName name="base_densidade">[13]Peguntas!$B$17</definedName>
    <definedName name="Base_empolamento">[13]Peguntas!$B$18</definedName>
    <definedName name="Base_espess">[6]memoria!$H$113</definedName>
    <definedName name="Base_espessura">[13]Peguntas!$B$16</definedName>
    <definedName name="Base_larg_med">[6]memoria!$H$112</definedName>
    <definedName name="Base_largura">[13]Peguntas!$B$15</definedName>
    <definedName name="Base_qdade">[6]memoria!$N$105</definedName>
    <definedName name="bat">[3]Insumos!$E$375</definedName>
    <definedName name="bb">[6]Planilha!$Q$15</definedName>
    <definedName name="bca5_8">[3]Insumos!$E$543</definedName>
    <definedName name="bca5_8_3">[3]Insumos!$E$544</definedName>
    <definedName name="bcc10.10">[4]INSUMOS!$E$77</definedName>
    <definedName name="bcc10.20">[4]INSUMOS!$E$78</definedName>
    <definedName name="bcc4.5">[4]INSUMOS!$E$64</definedName>
    <definedName name="bcc5.10">[4]INSUMOS!$E$66</definedName>
    <definedName name="bcc5.15">[4]INSUMOS!$E$67</definedName>
    <definedName name="bcc5.20">[4]INSUMOS!$E$68</definedName>
    <definedName name="bcc5.5">[4]INSUMOS!$E$65</definedName>
    <definedName name="bcc6.10">[4]INSUMOS!$E$70</definedName>
    <definedName name="bcc6.15">[4]INSUMOS!$E$71</definedName>
    <definedName name="bcc6.5">[4]INSUMOS!$E$69</definedName>
    <definedName name="bcc8.10">[4]INSUMOS!$E$74</definedName>
    <definedName name="bcc8.15">[4]INSUMOS!$E$75</definedName>
    <definedName name="bcc8.5">[4]INSUMOS!$E$73</definedName>
    <definedName name="bcd">[3]Insumos!$E$445</definedName>
    <definedName name="bcf">[3]Insumos!$E$312</definedName>
    <definedName name="bcf100x50">[3]Insumos!$E$314</definedName>
    <definedName name="bcf200x30">[3]Insumos!$E$313</definedName>
    <definedName name="bcf80x30">[3]Insumos!$E$315</definedName>
    <definedName name="bcic10">[3]Insumos!$E$850</definedName>
    <definedName name="bcic6">[3]Insumos!$E$848</definedName>
    <definedName name="bcic8">[3]Insumos!$E$849</definedName>
    <definedName name="bcm">[3]Insumos!$E$879</definedName>
    <definedName name="bcp">[3]Insumos!$E$444</definedName>
    <definedName name="BDI" localSheetId="6">#REF!</definedName>
    <definedName name="BDI">#REF!</definedName>
    <definedName name="BDIM">[4]INSUMOS!$D$5</definedName>
    <definedName name="BDISERV">#REF!</definedName>
    <definedName name="bdp">[3]Insumos!$E$976</definedName>
    <definedName name="beb">[3]Insumos!$E$1020</definedName>
    <definedName name="bet320s">[3]Insumos!$E$1019</definedName>
    <definedName name="bet600ac">[3]Insumos!$E$1018</definedName>
    <definedName name="bfd">[3]Insumos!$E$374</definedName>
    <definedName name="bfm">[3]Insumos!$E$998</definedName>
    <definedName name="BG" localSheetId="6">#REF!</definedName>
    <definedName name="BG">#REF!</definedName>
    <definedName name="bgr1.5">[3]Insumos!$E$399</definedName>
    <definedName name="bgr2.5">[3]Insumos!$E$401</definedName>
    <definedName name="bgrn">[3]Insumos!$E$411</definedName>
    <definedName name="BGU" localSheetId="6">#REF!</definedName>
    <definedName name="BGU">#REF!</definedName>
    <definedName name="bhi">[3]Insumos!$E$29</definedName>
    <definedName name="bmt30x50">[3]Insumos!$E$109</definedName>
    <definedName name="bnb">[3]Insumos!$E$862</definedName>
    <definedName name="boc">[3]Insumos!$E$439</definedName>
    <definedName name="bop1_2">[3]Insumos!$E$687</definedName>
    <definedName name="bop11_2">[3]Insumos!$E$689</definedName>
    <definedName name="botoe">[14]INSUMOS!$E$252</definedName>
    <definedName name="BPF">#REF!</definedName>
    <definedName name="bri">[3]Insumos!$E$51</definedName>
    <definedName name="Brita_densidade">[13]Peguntas!$B$35</definedName>
    <definedName name="Brita_dmt_comercial">[13]Peguntas!$B$36</definedName>
    <definedName name="Brita_dmt_local">[13]Peguntas!$B$37</definedName>
    <definedName name="brm">[3]Insumos!$E$113</definedName>
    <definedName name="bro">#REF!</definedName>
    <definedName name="brp4x3">[3]Insumos!$E$951</definedName>
    <definedName name="btjf">[3]Insumos!$E$68</definedName>
    <definedName name="btjr2">[3]Insumos!$E$69</definedName>
    <definedName name="CA15I">#REF!</definedName>
    <definedName name="CA15P">#REF!</definedName>
    <definedName name="CA25I">#REF!</definedName>
    <definedName name="CA25P">#REF!</definedName>
    <definedName name="cab3x2.5">[3]Insumos!$E$508</definedName>
    <definedName name="cab3x4">[3]Insumos!$E$509</definedName>
    <definedName name="cab3x4s">[3]Insumos!$E$510</definedName>
    <definedName name="caba25">[3]Insumos!$E$513</definedName>
    <definedName name="caba35">[3]Insumos!$E$512</definedName>
    <definedName name="caba4">[3]Insumos!$E$514</definedName>
    <definedName name="caba50">[3]Insumos!$E$511</definedName>
    <definedName name="cac">[3]Insumos!$E$785</definedName>
    <definedName name="cag20x10">[3]Insumos!$E$730</definedName>
    <definedName name="cag40x20">[3]Insumos!$E$731</definedName>
    <definedName name="caixa18">[14]INSUMOS!$E$246</definedName>
    <definedName name="cal">[3]Insumos!$E$43</definedName>
    <definedName name="calcinsumos">[15]Pontes!#REF!</definedName>
    <definedName name="calcpunit">[16]Pontes!#REF!</definedName>
    <definedName name="calinsumos">[15]Pontes!#REF!</definedName>
    <definedName name="calpunit">[16]Pontes!#REF!</definedName>
    <definedName name="cam">[3]Insumos!$E$1024</definedName>
    <definedName name="CAP">(#REF!,#REF!,#REF!,#REF!,#REF!,#REF!,#REF!,#REF!,#REF!,#REF!,#REF!,#REF!,#REF!)</definedName>
    <definedName name="capl">[3]Insumos!$E$786</definedName>
    <definedName name="car">[3]Insumos!$E$1041</definedName>
    <definedName name="carp">[3]Insumos!$E$28</definedName>
    <definedName name="casq">[3]Insumos!$E$156</definedName>
    <definedName name="CB10I">#REF!</definedName>
    <definedName name="CB10P">#REF!</definedName>
    <definedName name="CB4I">#REF!</definedName>
    <definedName name="CB4P">#REF!</definedName>
    <definedName name="CB6.5I">#REF!</definedName>
    <definedName name="CB6.5P">#REF!</definedName>
    <definedName name="CB6I">#REF!</definedName>
    <definedName name="CB6P">#REF!</definedName>
    <definedName name="cbca1">[3]Insumos!$E$545</definedName>
    <definedName name="cbca5_8">[3]Insumos!$E$546</definedName>
    <definedName name="cbg1_2.15">[3]Insumos!$E$751</definedName>
    <definedName name="cbg3_4.15">[3]Insumos!$E$752</definedName>
    <definedName name="cbr">[3]Insumos!$E$224</definedName>
    <definedName name="CBU" localSheetId="6">#REF!</definedName>
    <definedName name="CBU">#REF!</definedName>
    <definedName name="CBUII" localSheetId="6">#REF!</definedName>
    <definedName name="CBUII">#REF!</definedName>
    <definedName name="CBUQ" localSheetId="6">#REF!</definedName>
    <definedName name="CBUQ">#REF!</definedName>
    <definedName name="CBUQ_H3" localSheetId="6">#REF!</definedName>
    <definedName name="CBUQ_H3">#REF!</definedName>
    <definedName name="CBUQB" localSheetId="6">#REF!</definedName>
    <definedName name="CBUQB">#REF!</definedName>
    <definedName name="CBUQc" localSheetId="6">#REF!</definedName>
    <definedName name="CBUQc">#REF!</definedName>
    <definedName name="cc">[6]Planilha!$Q$23</definedName>
    <definedName name="ccc">[6]Planilha!$Q$16</definedName>
    <definedName name="ccdb">[3]Insumos!$E$1016</definedName>
    <definedName name="ccp">[3]Insumos!$E$215</definedName>
    <definedName name="CD" localSheetId="6">#REF!</definedName>
    <definedName name="CD">#REF!</definedName>
    <definedName name="cda">[3]Insumos!$E$153</definedName>
    <definedName name="cdac">[3]Insumos!$E$774</definedName>
    <definedName name="cde">[3]Insumos!$E$773</definedName>
    <definedName name="cdee">[3]Insumos!$E$775</definedName>
    <definedName name="cdm">[3]Insumos!$E$1036</definedName>
    <definedName name="cdr">[3]Insumos!$E$1032</definedName>
    <definedName name="cds">[3]Insumos!$E$772</definedName>
    <definedName name="cec20x20">[4]INSUMOS!$E$44</definedName>
    <definedName name="cee10x10">[3]Insumos!$E$124</definedName>
    <definedName name="cee10x10_4">[3]Insumos!$E$123</definedName>
    <definedName name="cee20x20">[3]Insumos!$E$125</definedName>
    <definedName name="cee20x20_1">[3]Insumos!$E$127</definedName>
    <definedName name="cee20x20_4">[3]Insumos!$E$126</definedName>
    <definedName name="cee30x30">[3]Insumos!$E$128</definedName>
    <definedName name="cee30x30_1">[3]Insumos!$E$130</definedName>
    <definedName name="cee30x30_4">[3]Insumos!$E$129</definedName>
    <definedName name="cem">[3]Insumos!$E$318</definedName>
    <definedName name="cer1\2">[4]INSUMOS!$E$160</definedName>
    <definedName name="cer1_2">[3]Insumos!$E$535</definedName>
    <definedName name="cer11_2">[3]Insumos!$E$539</definedName>
    <definedName name="cer11_4">[3]Insumos!$E$538</definedName>
    <definedName name="cer3_4">[3]Insumos!$E$536</definedName>
    <definedName name="cerp2x20">[3]Insumos!$E$465</definedName>
    <definedName name="cerp2x40">[3]Insumos!$E$464</definedName>
    <definedName name="cfl2x20">[3]Insumos!$E$462</definedName>
    <definedName name="cfl2x40">[3]Insumos!$E$460</definedName>
    <definedName name="cha">[3]Insumos!$E$249</definedName>
    <definedName name="chaf">[4]INSUMOS!$E$80</definedName>
    <definedName name="chap20x3">[3]Insumos!$E$844</definedName>
    <definedName name="chap20x5">[3]Insumos!$E$843</definedName>
    <definedName name="chm">[3]Insumos!$E$1005</definedName>
    <definedName name="chmc">[3]Insumos!$E$210</definedName>
    <definedName name="chu">[3]Insumos!$E$623</definedName>
    <definedName name="cib">[3]Insumos!$E$42</definedName>
    <definedName name="cil">[3]Insumos!$E$761</definedName>
    <definedName name="cim">[3]Insumos!$E$41</definedName>
    <definedName name="cin">[3]Insumos!$E$784</definedName>
    <definedName name="CINSMG">[17]Pontes!#REF!</definedName>
    <definedName name="cinsumg">[18]Pontes!#REF!</definedName>
    <definedName name="cip">[3]Insumos!$E$762</definedName>
    <definedName name="cis">[3]Insumos!$E$975</definedName>
    <definedName name="clb">[3]Insumos!$E$783</definedName>
    <definedName name="clbl">[3]Insumos!$E$760</definedName>
    <definedName name="clp">[4]INSUMOS!$E$171</definedName>
    <definedName name="clr1\2">[4]INSUMOS!$E$119</definedName>
    <definedName name="clr1_2">[3]Insumos!$E$665</definedName>
    <definedName name="clr11_2">[3]Insumos!$E$666</definedName>
    <definedName name="clsr">[3]Insumos!$E$567</definedName>
    <definedName name="clt">[3]Insumos!$E$447</definedName>
    <definedName name="clz20x40">[3]Insumos!$E$735</definedName>
    <definedName name="CM30_taxa">[13]Peguntas!$B$24</definedName>
    <definedName name="CM9I">#REF!</definedName>
    <definedName name="CM9P">#REF!</definedName>
    <definedName name="cmat">[3]Insumos!$E$924</definedName>
    <definedName name="cmbs5">[3]Insumos!$E$1014</definedName>
    <definedName name="cme1_2">[3]Insumos!$E$112</definedName>
    <definedName name="COD_ATRIUM_11">#REF!</definedName>
    <definedName name="COD_SINAPI">#REF!</definedName>
    <definedName name="coluna_planilha">[6]Planilha!$L$2</definedName>
    <definedName name="com">[3]Insumos!$E$1043</definedName>
    <definedName name="comp">[3]Insumos!$E$1021</definedName>
    <definedName name="Comp_Área_Vol." localSheetId="6">#REF!</definedName>
    <definedName name="Comp_Área_Vol.">#REF!</definedName>
    <definedName name="compeqp" localSheetId="6">#REF!</definedName>
    <definedName name="compeqp">#REF!</definedName>
    <definedName name="COMPRAMPA">Plan1</definedName>
    <definedName name="consind">[14]INSUMOS!$E$251</definedName>
    <definedName name="construtora">#REF!</definedName>
    <definedName name="Consumodemateriais" localSheetId="6">Plan1</definedName>
    <definedName name="Consumodemateriais">Plan1</definedName>
    <definedName name="contac">[14]INSUMOS!$E$249</definedName>
    <definedName name="contrato_revisto">'[10]Orca-Ruas'!$G$54</definedName>
    <definedName name="coroa">#REF!</definedName>
    <definedName name="CPA">[3]Insumos!$C$7</definedName>
    <definedName name="cpl">[3]Insumos!$E$506</definedName>
    <definedName name="cpt">[3]Insumos!$E$133</definedName>
    <definedName name="crm">[3]Insumos!$E$997</definedName>
    <definedName name="CRONO">[19]Equipamentos!$B$3:$C$57</definedName>
    <definedName name="cruz40">[3]Insumos!$E$102</definedName>
    <definedName name="crz">[3]Insumos!$E$661</definedName>
    <definedName name="CS">'[20]CS#'!$A$3:$K$12</definedName>
    <definedName name="csi">[3]Insumos!$E$715</definedName>
    <definedName name="csp">[3]Insumos!$E$716</definedName>
    <definedName name="ct12r">[3]Insumos!$E$556</definedName>
    <definedName name="ct16r">[3]Insumos!$E$557</definedName>
    <definedName name="ct5r">[3]Insumos!$E$555</definedName>
    <definedName name="cta">[3]Insumos!$E$67</definedName>
    <definedName name="ctm">[3]Insumos!$E$1035</definedName>
    <definedName name="ctra">[3]Insumos!$E$1012</definedName>
    <definedName name="CURRENCY" localSheetId="6">#REF!</definedName>
    <definedName name="CURRENCY">#REF!</definedName>
    <definedName name="custo" localSheetId="6">#REF!</definedName>
    <definedName name="custo">#REF!</definedName>
    <definedName name="Custo_parcial" localSheetId="6">#REF!</definedName>
    <definedName name="Custo_parcial">#REF!</definedName>
    <definedName name="cvi1_2">[3]Insumos!$E$625</definedName>
    <definedName name="cvi3_4">[3]Insumos!$E$626</definedName>
    <definedName name="cvp1_2">[3]Insumos!$E$624</definedName>
    <definedName name="cxc">[3]Insumos!$E$948</definedName>
    <definedName name="cxcx_11">#REF!</definedName>
    <definedName name="cxin90x60">[3]Insumos!$E$725</definedName>
    <definedName name="cxp4x2">[3]Insumos!$E$495</definedName>
    <definedName name="cxp4x4">[3]Insumos!$E$496</definedName>
    <definedName name="cxz_11">#REF!</definedName>
    <definedName name="d" localSheetId="6">#REF!</definedName>
    <definedName name="d">#REF!</definedName>
    <definedName name="D6I">#REF!</definedName>
    <definedName name="D6P">#REF!</definedName>
    <definedName name="D8I">#REF!</definedName>
    <definedName name="D8P">#REF!</definedName>
    <definedName name="dadinho">#REF!</definedName>
    <definedName name="DADOS">#REF!</definedName>
    <definedName name="dados_objeto">#REF!</definedName>
    <definedName name="Data_Final" localSheetId="6">#REF!</definedName>
    <definedName name="Data_Final">#REF!</definedName>
    <definedName name="Data_Início" localSheetId="6">#REF!</definedName>
    <definedName name="Data_Início">#REF!</definedName>
    <definedName name="database" localSheetId="6">#REF!</definedName>
    <definedName name="database">#REF!</definedName>
    <definedName name="database9" localSheetId="6">#REF!</definedName>
    <definedName name="database9">#REF!</definedName>
    <definedName name="daz">[3]Insumos!$E$384</definedName>
    <definedName name="dci1_2">[3]Insumos!$E$662</definedName>
    <definedName name="dcr">[3]Insumos!$E$383</definedName>
    <definedName name="ddd">[3]Insumos!$E$1070</definedName>
    <definedName name="Dec_3">[21]memoria!$L$1</definedName>
    <definedName name="des">[3]Insumos!$E$1038</definedName>
    <definedName name="descida">[13]memoria!$I$361</definedName>
    <definedName name="desconto">[5]TRECHOS!$P$23</definedName>
    <definedName name="desm">[3]Insumos!$E$957</definedName>
    <definedName name="Desmat_larg">[13]Peguntas!$B$5</definedName>
    <definedName name="desp">[3]Insumos!$E$24</definedName>
    <definedName name="DESP.INDIRETAS" localSheetId="6">Plan1</definedName>
    <definedName name="DESP.INDIRETAS">Plan1</definedName>
    <definedName name="despm">[3]Insumos!$E$25</definedName>
    <definedName name="DFFDGSADFHSAHADF">[0]!DFFDGSADFHSAHADF</definedName>
    <definedName name="dft">[3]Insumos!$E$978</definedName>
    <definedName name="DGA" localSheetId="6">'[9]PRO-08'!#REF!</definedName>
    <definedName name="DGA">'[9]PRO-08'!#REF!</definedName>
    <definedName name="dgd">[3]Insumos!$E$165</definedName>
    <definedName name="dgr">[3]Insumos!$E$164</definedName>
    <definedName name="dgrn">[3]Insumos!$E$166</definedName>
    <definedName name="DIE">#REF!</definedName>
    <definedName name="diesel" localSheetId="6">#REF!</definedName>
    <definedName name="diesel">#REF!</definedName>
    <definedName name="DIF">[22]RESUMO!#REF!</definedName>
    <definedName name="Diferenca">[13]Peguntas!$B$46</definedName>
    <definedName name="DJ" localSheetId="6">#REF!</definedName>
    <definedName name="DJ">#REF!</definedName>
    <definedName name="DKM">#REF!</definedName>
    <definedName name="dmt">[6]Texto!$A$23</definedName>
    <definedName name="dmt_agua_01">[13]memoria!$G$71</definedName>
    <definedName name="dmt_agua_02">[13]memoria!$H$707</definedName>
    <definedName name="dmt_j1">#REF!</definedName>
    <definedName name="dmt_j2">#REF!</definedName>
    <definedName name="dmt_jaz_01">[13]memoria!$G$123</definedName>
    <definedName name="dmt_jaz_02">[13]memoria!$G$149</definedName>
    <definedName name="dnit">[7]!dnit</definedName>
    <definedName name="dtg">[3]Insumos!$E$979</definedName>
    <definedName name="DXS_11">#REF!</definedName>
    <definedName name="E" localSheetId="6">Plan1</definedName>
    <definedName name="E">Plan1</definedName>
    <definedName name="eaa">[3]Insumos!$E$305</definedName>
    <definedName name="eaav">[3]Insumos!$E$306</definedName>
    <definedName name="ECJ" localSheetId="6">#REF!</definedName>
    <definedName name="ECJ">#REF!</definedName>
    <definedName name="ecm">[4]INSUMOS!$E$103</definedName>
    <definedName name="ed">#REF!</definedName>
    <definedName name="edital">#REF!</definedName>
    <definedName name="eem">[3]Insumos!$E$316</definedName>
    <definedName name="eimp">[3]Insumos!$E$890</definedName>
    <definedName name="EJ" localSheetId="6">#REF!</definedName>
    <definedName name="EJ">#REF!</definedName>
    <definedName name="eja">[3]Insumos!$E$984</definedName>
    <definedName name="ejc">[3]Insumos!$E$983</definedName>
    <definedName name="ejn">[3]Insumos!$E$881</definedName>
    <definedName name="elb">[3]Insumos!$E$566</definedName>
    <definedName name="ele">[3]Insumos!$E$907</definedName>
    <definedName name="elet">[3]Insumos!$E$30</definedName>
    <definedName name="elev10">[3]Insumos!$E$990</definedName>
    <definedName name="elev12">[3]Insumos!$E$991</definedName>
    <definedName name="elev6">[3]Insumos!$E$988</definedName>
    <definedName name="elev8">[3]Insumos!$E$989</definedName>
    <definedName name="elevo">[3]Insumos!$E$1015</definedName>
    <definedName name="elr1\2">[4]INSUMOS!$E$159</definedName>
    <definedName name="elr1_2">[3]Insumos!$E$527</definedName>
    <definedName name="elr11_2">[3]Insumos!$E$531</definedName>
    <definedName name="elr11_4">[3]Insumos!$E$530</definedName>
    <definedName name="elr3_4">[3]Insumos!$E$528</definedName>
    <definedName name="elv20x20x7">[3]Insumos!$E$838</definedName>
    <definedName name="elv25x25">[3]Insumos!$E$836</definedName>
    <definedName name="elv50x40">[3]Insumos!$E$834</definedName>
    <definedName name="elv50x50">[3]Insumos!$E$835</definedName>
    <definedName name="elv50x50x7">[3]Insumos!$E$837</definedName>
    <definedName name="emm">[3]Insumos!$E$317</definedName>
    <definedName name="emst">[3]Insumos!$E$936</definedName>
    <definedName name="enc">[3]Insumos!$E$18</definedName>
    <definedName name="ENE">#REF!</definedName>
    <definedName name="eng">[3]Insumos!$E$21</definedName>
    <definedName name="eng1_2">[3]Insumos!$E$657</definedName>
    <definedName name="eng3_4">[3]Insumos!$E$658</definedName>
    <definedName name="engm">[3]Insumos!$E$22</definedName>
    <definedName name="entrada">[13]memoria!$H$361</definedName>
    <definedName name="epm">[3]Insumos!$E$880</definedName>
    <definedName name="epm2.5">[4]INSUMOS!$E$173</definedName>
    <definedName name="equip" localSheetId="6">#REF!</definedName>
    <definedName name="equip">#REF!</definedName>
    <definedName name="equipamento" localSheetId="6">#REF!</definedName>
    <definedName name="equipamento">#REF!</definedName>
    <definedName name="erm">[3]Insumos!$E$307</definedName>
    <definedName name="erp">[3]Insumos!$E$1045</definedName>
    <definedName name="esc1.1000">[3]Insumos!$E$1058</definedName>
    <definedName name="esc1.200">[3]Insumos!$E$1054</definedName>
    <definedName name="esc1.400">[3]Insumos!$E$1055</definedName>
    <definedName name="esc1.50">[3]Insumos!$E$1053</definedName>
    <definedName name="esc1.600">[3]Insumos!$E$1056</definedName>
    <definedName name="esc1.800">[3]Insumos!$E$1057</definedName>
    <definedName name="esc2.50">[3]Insumos!$E$1051</definedName>
    <definedName name="esco">#REF!</definedName>
    <definedName name="esm">[3]Insumos!$E$216</definedName>
    <definedName name="est">[4]INSUMOS!$E$35</definedName>
    <definedName name="est1.5">[3]Insumos!$E$212</definedName>
    <definedName name="estensao_terra">'[10]Memoria area'!$G$76</definedName>
    <definedName name="EXA" localSheetId="6">'[9]PRO-08'!#REF!</definedName>
    <definedName name="EXA">'[9]PRO-08'!#REF!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10_1">#REF!</definedName>
    <definedName name="Excel_BuiltIn_Print_Area_10_1_1">#REF!</definedName>
    <definedName name="Excel_BuiltIn_Print_Area_11_1">#REF!</definedName>
    <definedName name="Excel_BuiltIn_Print_Area_12_11">#REF!</definedName>
    <definedName name="Excel_BuiltIn_Print_Area_15_1">#REF!</definedName>
    <definedName name="Excel_BuiltIn_Print_Area_2_1">#REF!</definedName>
    <definedName name="Excel_BuiltIn_Print_Area_2_1_1">#REF!</definedName>
    <definedName name="Excel_BuiltIn_Print_Area_2_1_1_1">#REF!</definedName>
    <definedName name="Excel_BuiltIn_Print_Area_2_1_1_1_1">#REF!</definedName>
    <definedName name="Excel_BuiltIn_Print_Area_2_1_1_1_1_10">#REF!</definedName>
    <definedName name="Excel_BuiltIn_Print_Area_2_1_1_1_1_11">#REF!</definedName>
    <definedName name="Excel_BuiltIn_Print_Area_2_1_1_1_1_4">#REF!</definedName>
    <definedName name="Excel_BuiltIn_Print_Area_2_1_1_1_1_5">#REF!</definedName>
    <definedName name="Excel_BuiltIn_Print_Area_2_1_1_1_1_6">#REF!</definedName>
    <definedName name="Excel_BuiltIn_Print_Area_2_1_1_1_1_7">#REF!</definedName>
    <definedName name="Excel_BuiltIn_Print_Area_2_1_1_1_1_9">#REF!</definedName>
    <definedName name="Excel_BuiltIn_Print_Area_2_1_2">#REF!</definedName>
    <definedName name="Excel_BuiltIn_Print_Area_2_1_2_10">#REF!</definedName>
    <definedName name="Excel_BuiltIn_Print_Area_2_1_2_11">#REF!</definedName>
    <definedName name="Excel_BuiltIn_Print_Area_2_1_2_4">#REF!</definedName>
    <definedName name="Excel_BuiltIn_Print_Area_2_1_2_5">#REF!</definedName>
    <definedName name="Excel_BuiltIn_Print_Area_2_1_2_6">#REF!</definedName>
    <definedName name="Excel_BuiltIn_Print_Area_2_1_2_7">#REF!</definedName>
    <definedName name="Excel_BuiltIn_Print_Area_2_1_2_9">#REF!</definedName>
    <definedName name="Excel_BuiltIn_Print_Area_2_1_4">#REF!</definedName>
    <definedName name="Excel_BuiltIn_Print_Area_3_1">#REF!</definedName>
    <definedName name="Excel_BuiltIn_Print_Area_3_1_1_1_1_1_1_1">#REF!</definedName>
    <definedName name="Excel_BuiltIn_Print_Area_3_1_1_1_1_1_1_1_1_1_1">'[8]CPU ATRIUM ANTIGA'!#REF!</definedName>
    <definedName name="Excel_BuiltIn_Print_Area_3_1_1_1_1_1_1_1_1_1_1_1">#REF!</definedName>
    <definedName name="Excel_BuiltIn_Print_Area_3_1_1_1_1_1_1_1_1_1_1_10">'[8]CPU ATRIUM ANTIGA'!#REF!</definedName>
    <definedName name="Excel_BuiltIn_Print_Area_3_1_1_1_1_1_1_1_1_1_1_11">'[8]CPU SINAPI'!#REF!</definedName>
    <definedName name="Excel_BuiltIn_Print_Area_3_1_1_1_1_1_1_1_1_1_1_4">'[8]CPU ATRIUM ANTIGA'!#REF!</definedName>
    <definedName name="Excel_BuiltIn_Print_Area_3_1_1_1_1_1_1_1_1_1_1_5">'[8]CPU ATRIUM ANTIGA'!#REF!</definedName>
    <definedName name="Excel_BuiltIn_Print_Area_3_1_1_1_1_1_1_1_1_1_1_6">'[8]CPU ATRIUM ANTIGA'!#REF!</definedName>
    <definedName name="Excel_BuiltIn_Print_Area_3_1_1_1_1_1_1_1_1_1_1_7">'[8]CPU ATRIUM ANTIGA'!#REF!</definedName>
    <definedName name="Excel_BuiltIn_Print_Area_3_1_1_1_1_1_1_1_1_1_1_9">'[8]CPU ATRIUM ANTIGA'!#REF!</definedName>
    <definedName name="Excel_BuiltIn_Print_Area_3_1_1_1_1_1_1_1_1_1_11">#REF!</definedName>
    <definedName name="Excel_BuiltIn_Print_Area_3_1_1_1_1_1_1_1_1_11">#REF!</definedName>
    <definedName name="Excel_BuiltIn_Print_Area_3_1_1_1_1_1_1_11">#REF!</definedName>
    <definedName name="Excel_BuiltIn_Print_Area_3_1_1_1_1_1_11">#REF!</definedName>
    <definedName name="Excel_BuiltIn_Print_Area_3_1_1_1_1_11">#REF!</definedName>
    <definedName name="Excel_BuiltIn_Print_Area_3_1_1_1_11">#REF!</definedName>
    <definedName name="Excel_BuiltIn_Print_Area_3_1_1_11">#REF!</definedName>
    <definedName name="Excel_BuiltIn_Print_Area_3_1_11">#REF!</definedName>
    <definedName name="Excel_BuiltIn_Print_Area_4_1">#REF!</definedName>
    <definedName name="Excel_BuiltIn_Print_Area_4_1_1">#REF!</definedName>
    <definedName name="Excel_BuiltIn_Print_Area_4_1_1_1">#REF!</definedName>
    <definedName name="Excel_BuiltIn_Print_Area_4_1_1_1_1">#REF!</definedName>
    <definedName name="Excel_BuiltIn_Print_Area_4_1_1_1_1_1">#REF!</definedName>
    <definedName name="Excel_BuiltIn_Print_Area_5">(#REF!,#REF!)</definedName>
    <definedName name="Excel_BuiltIn_Print_Area_5_1">#REF!</definedName>
    <definedName name="Excel_BuiltIn_Print_Area_5_1_1">#REF!</definedName>
    <definedName name="Excel_BuiltIn_Print_Area_5_1_1_1">#REF!</definedName>
    <definedName name="Excel_BuiltIn_Print_Area_5_1_1_1_1">#REF!</definedName>
    <definedName name="Excel_BuiltIn_Print_Area_6_1">#REF!</definedName>
    <definedName name="Excel_BuiltIn_Print_Area_6_1_1">#REF!</definedName>
    <definedName name="Excel_BuiltIn_Print_Area_7_1">#REF!</definedName>
    <definedName name="Excel_BuiltIn_Print_Area_7_1_1_11">#REF!</definedName>
    <definedName name="Excel_BuiltIn_Print_Area_7_1_11">#REF!</definedName>
    <definedName name="Excel_BuiltIn_Print_Area_8_1">#REF!</definedName>
    <definedName name="Excel_BuiltIn_Print_Area_9_1">#REF!</definedName>
    <definedName name="Excel_BuiltIn_Print_Area_9_1_1">#REF!</definedName>
    <definedName name="Excel_BuiltIn_Print_Titles_10_1">#REF!</definedName>
    <definedName name="Excel_BuiltIn_Print_Titles_11_1">#REF!</definedName>
    <definedName name="Excel_BuiltIn_Print_Titles_15_1">#REF!</definedName>
    <definedName name="Excel_BuiltIn_Print_Titles_2_1">#REF!</definedName>
    <definedName name="Excel_BuiltIn_Print_Titles_2_1_1">#REF!</definedName>
    <definedName name="Excel_BuiltIn_Print_Titles_2_1_1_1">#REF!</definedName>
    <definedName name="Excel_BuiltIn_Print_Titles_2_1_1_1_1">#REF!</definedName>
    <definedName name="Excel_BuiltIn_Print_Titles_2_1_1_1_1_1">#REF!</definedName>
    <definedName name="Excel_BuiltIn_Print_Titles_3_1_1_1_1">'[8]CPU ATRIUM ANTIGA'!#REF!</definedName>
    <definedName name="Excel_BuiltIn_Print_Titles_3_1_1_1_1_10">'[8]CPU ATRIUM ANTIGA'!#REF!</definedName>
    <definedName name="Excel_BuiltIn_Print_Titles_3_1_1_1_1_11">'[8]CPU SINAPI'!#REF!</definedName>
    <definedName name="Excel_BuiltIn_Print_Titles_3_1_1_1_1_4">'[8]CPU ATRIUM ANTIGA'!#REF!</definedName>
    <definedName name="Excel_BuiltIn_Print_Titles_3_1_1_1_1_5">'[8]CPU ATRIUM ANTIGA'!#REF!</definedName>
    <definedName name="Excel_BuiltIn_Print_Titles_3_1_1_1_1_6">'[8]CPU ATRIUM ANTIGA'!#REF!</definedName>
    <definedName name="Excel_BuiltIn_Print_Titles_3_1_1_1_1_7">'[8]CPU ATRIUM ANTIGA'!#REF!</definedName>
    <definedName name="Excel_BuiltIn_Print_Titles_3_1_1_1_1_9">'[8]CPU ATRIUM ANTIGA'!#REF!</definedName>
    <definedName name="Excel_BuiltIn_Print_Titles_3_1_1_1_11">'[8]CPU SINAPI'!#REF!</definedName>
    <definedName name="Excel_BuiltIn_Print_Titles_3_1_1_11">'[8]CPU SINAPI'!#REF!</definedName>
    <definedName name="Excel_BuiltIn_Print_Titles_3_1_11">'[8]CPU SINAPI'!#REF!</definedName>
    <definedName name="Excel_BuiltIn_Print_Titles_4_1">#REF!</definedName>
    <definedName name="Excel_BuiltIn_Print_Titles_4_1_10">#REF!</definedName>
    <definedName name="Excel_BuiltIn_Print_Titles_4_1_11">#REF!</definedName>
    <definedName name="Excel_BuiltIn_Print_Titles_4_1_4">#REF!</definedName>
    <definedName name="Excel_BuiltIn_Print_Titles_4_1_5">#REF!</definedName>
    <definedName name="Excel_BuiltIn_Print_Titles_4_1_6">#REF!</definedName>
    <definedName name="Excel_BuiltIn_Print_Titles_4_1_7">#REF!</definedName>
    <definedName name="Excel_BuiltIn_Print_Titles_4_1_9">#REF!</definedName>
    <definedName name="Excel_BuiltIn_Print_Titles_6_1">#REF!</definedName>
    <definedName name="Excel_BuiltIn_Print_Titles_7_1">#REF!</definedName>
    <definedName name="Excel_BuiltIn_Print_Titles_9_1">#REF!</definedName>
    <definedName name="exe">#REF!</definedName>
    <definedName name="exm">[3]Insumos!$E$1001</definedName>
    <definedName name="exp">[3]Insumos!$E$1040</definedName>
    <definedName name="Ext_pista_prev">[13]Peguntas!$B$2</definedName>
    <definedName name="Ext_pista_revis">[13]Peguntas!$B$3</definedName>
    <definedName name="Ext_rev">[6]Texto!$B$7</definedName>
    <definedName name="extensao_calcamento">'[10]Memoria area'!$G$47</definedName>
    <definedName name="Extenso" localSheetId="6">REL!Extenso</definedName>
    <definedName name="Extenso">[0]!Extenso</definedName>
    <definedName name="face">[3]Insumos!$E$526</definedName>
    <definedName name="fad2x10">[3]Insumos!$E$882</definedName>
    <definedName name="fapi">[3]Insumos!$E$525</definedName>
    <definedName name="FATURAMENTO">#N/A</definedName>
    <definedName name="fc1a" localSheetId="6">'[9]PRO-08'!#REF!</definedName>
    <definedName name="fc1a">'[9]PRO-08'!#REF!</definedName>
    <definedName name="FC2A" localSheetId="6">'[9]PRO-08'!#REF!</definedName>
    <definedName name="FC2A">'[9]PRO-08'!#REF!</definedName>
    <definedName name="FC3A" localSheetId="6">'[9]PRO-08'!#REF!</definedName>
    <definedName name="FC3A">'[9]PRO-08'!#REF!</definedName>
    <definedName name="fcd_11">#REF!</definedName>
    <definedName name="fce">[3]Insumos!$E$559</definedName>
    <definedName name="fcm">[3]Insumos!$E$225</definedName>
    <definedName name="fcpr">[3]Insumos!$E$120</definedName>
    <definedName name="fer">[3]Insumos!$E$110</definedName>
    <definedName name="fgl">[3]Insumos!$E$195</definedName>
    <definedName name="fglr">[3]Insumos!$E$196</definedName>
    <definedName name="fili">[3]Insumos!$E$664</definedName>
    <definedName name="filp">[3]Insumos!$E$663</definedName>
    <definedName name="finan_t">[13]Peguntas!$B$50</definedName>
    <definedName name="fioa4">[3]Insumos!$E$522</definedName>
    <definedName name="fioa6">[3]Insumos!$E$523</definedName>
    <definedName name="fiom">[3]Insumos!$E$524</definedName>
    <definedName name="fiot2x0.6">[3]Insumos!$E$520</definedName>
    <definedName name="fiot4x0.6">[3]Insumos!$E$521</definedName>
    <definedName name="fluxo" localSheetId="6">'[23]450'!#REF!</definedName>
    <definedName name="fluxo">'[23]450'!#REF!</definedName>
    <definedName name="For_qd_cs">[24]Parametros!$C$4</definedName>
    <definedName name="For_qd_tx">[24]Parametros!$B$4</definedName>
    <definedName name="fpvc">[3]Insumos!$E$198</definedName>
    <definedName name="frc">[3]Insumos!$E$377</definedName>
    <definedName name="fri">[3]Insumos!$E$157</definedName>
    <definedName name="frio">#REF!</definedName>
    <definedName name="frp">[3]Insumos!$E$194</definedName>
    <definedName name="FS" localSheetId="6">#REF!</definedName>
    <definedName name="FS">#REF!</definedName>
    <definedName name="ftp">[3]Insumos!$E$197</definedName>
    <definedName name="fuel" localSheetId="6">#REF!</definedName>
    <definedName name="fuel">#REF!</definedName>
    <definedName name="fusiv">[14]INSUMOS!$E$250</definedName>
    <definedName name="gas" localSheetId="6">#REF!</definedName>
    <definedName name="gas">#REF!</definedName>
    <definedName name="gdc">[4]INSUMOS!$E$105</definedName>
    <definedName name="ghb_11">#REF!</definedName>
    <definedName name="gml">[3]Insumos!$E$361</definedName>
    <definedName name="gon">[3]Insumos!$E$382</definedName>
    <definedName name="graf">[2]Insumos!$E$90</definedName>
    <definedName name="grfm">[3]Insumos!$E$308</definedName>
    <definedName name="grfm160">[3]Insumos!$E$309</definedName>
    <definedName name="grfm230">[3]Insumos!$E$310</definedName>
    <definedName name="GRI">#REF!</definedName>
    <definedName name="grm">[3]Insumos!$E$138</definedName>
    <definedName name="GRP">#REF!</definedName>
    <definedName name="grx">[3]Insumos!$E$910</definedName>
    <definedName name="gvc_11">#REF!</definedName>
    <definedName name="hi" localSheetId="6">#REF!</definedName>
    <definedName name="hi">#REF!</definedName>
    <definedName name="HJN_11">#REF!</definedName>
    <definedName name="hora" localSheetId="6">#REF!</definedName>
    <definedName name="hora">#REF!</definedName>
    <definedName name="IM" localSheetId="6">#REF!</definedName>
    <definedName name="IM">#REF!</definedName>
    <definedName name="IMP" localSheetId="6">#REF!</definedName>
    <definedName name="IMP">#REF!</definedName>
    <definedName name="IMP_2" localSheetId="6">#REF!</definedName>
    <definedName name="IMP_2">#REF!</definedName>
    <definedName name="Imprimacao_larg">[13]Peguntas!$B$23</definedName>
    <definedName name="Imprimacao_m2">[6]memoria!$N$182</definedName>
    <definedName name="int">[3]Insumos!$E$554</definedName>
    <definedName name="inte">[3]Insumos!$E$553</definedName>
    <definedName name="ipc">[3]Insumos!$E$440</definedName>
    <definedName name="ipf">[3]Insumos!$E$441</definedName>
    <definedName name="Item" localSheetId="6">#REF!</definedName>
    <definedName name="Item">#REF!</definedName>
    <definedName name="ittp1">[3]Insumos!$E$477</definedName>
    <definedName name="itu">[3]Insumos!$E$469</definedName>
    <definedName name="itup1">[3]Insumos!$E$473</definedName>
    <definedName name="itup2">[3]Insumos!$E$474</definedName>
    <definedName name="itup3">[3]Insumos!$E$475</definedName>
    <definedName name="jaav">[3]Insumos!$E$323</definedName>
    <definedName name="jaav110x110">[3]Insumos!$E$327</definedName>
    <definedName name="jaav130x110">[3]Insumos!$E$328</definedName>
    <definedName name="jaav30x110">[3]Insumos!$E$325</definedName>
    <definedName name="jaav45x110">[3]Insumos!$E$326</definedName>
    <definedName name="jaav80x40">[3]Insumos!$E$324</definedName>
    <definedName name="jaf">[3]Insumos!$E$320</definedName>
    <definedName name="jdp">[3]Insumos!$E$1069</definedName>
    <definedName name="jef">[3]Insumos!$E$322</definedName>
    <definedName name="jfr100x110">[3]Insumos!$E$321</definedName>
    <definedName name="jla1\220">[4]INSUMOS!$E$121</definedName>
    <definedName name="jla1_220">[3]Insumos!$E$601</definedName>
    <definedName name="jmv">[3]Insumos!$E$329</definedName>
    <definedName name="jmv110x110">[3]Insumos!$E$333</definedName>
    <definedName name="jmv130x110">[3]Insumos!$E$334</definedName>
    <definedName name="jmv30x110">[3]Insumos!$E$331</definedName>
    <definedName name="jmv45x110">[3]Insumos!$E$332</definedName>
    <definedName name="jmv80x40">[3]Insumos!$E$330</definedName>
    <definedName name="jpim">[3]Insumos!$E$335</definedName>
    <definedName name="JRS">#REF!</definedName>
    <definedName name="jtp1.5x3">[3]Insumos!$E$967</definedName>
    <definedName name="jtp2x3">[3]Insumos!$E$966</definedName>
    <definedName name="jvm100x110">[3]Insumos!$E$359</definedName>
    <definedName name="jvm180x110">[3]Insumos!$E$360</definedName>
    <definedName name="jvtf130x105">[3]Insumos!$E$365</definedName>
    <definedName name="jvtf135x50">[3]Insumos!$E$366</definedName>
    <definedName name="jvtt130x105">[3]Insumos!$E$367</definedName>
    <definedName name="jvtt135x50">[3]Insumos!$E$364</definedName>
    <definedName name="k" localSheetId="6">#REF!</definedName>
    <definedName name="k">#REF!</definedName>
    <definedName name="klar">[3]Insumos!$E$594</definedName>
    <definedName name="km" localSheetId="6">#REF!</definedName>
    <definedName name="km">#REF!</definedName>
    <definedName name="KM.406.407" localSheetId="6">#REF!</definedName>
    <definedName name="KM.406.407">#REF!</definedName>
    <definedName name="kwh" localSheetId="6">#REF!</definedName>
    <definedName name="kwh">#REF!</definedName>
    <definedName name="ladh1">[3]Insumos!$E$139</definedName>
    <definedName name="ladh2">[3]Insumos!$E$140</definedName>
    <definedName name="ladh3">[3]Insumos!$E$141</definedName>
    <definedName name="LAG" localSheetId="6">#REF!</definedName>
    <definedName name="LAG">#REF!</definedName>
    <definedName name="LARANJEIRAS">#N/A</definedName>
    <definedName name="ldr25x20">#REF!</definedName>
    <definedName name="ldr32x20">#REF!</definedName>
    <definedName name="ldr32x25">#REF!</definedName>
    <definedName name="lfl2x40">[3]Insumos!$E$458</definedName>
    <definedName name="liga1">#REF!</definedName>
    <definedName name="liga2">#REF!</definedName>
    <definedName name="liga3">#REF!</definedName>
    <definedName name="lige1">#REF!</definedName>
    <definedName name="lige2">#REF!</definedName>
    <definedName name="lige3">#REF!</definedName>
    <definedName name="LILASDRENA" localSheetId="6">#REF!</definedName>
    <definedName name="LILASDRENA">#REF!</definedName>
    <definedName name="lim">[3]Insumos!$E$1039</definedName>
    <definedName name="lix">[3]Insumos!$E$952</definedName>
    <definedName name="llb">[3]Insumos!$E$758</definedName>
    <definedName name="llbcs">[3]Insumos!$E$759</definedName>
    <definedName name="lnm">[3]Insumos!$E$232</definedName>
    <definedName name="lpb">[3]Insumos!$E$757</definedName>
    <definedName name="lpfl20">[3]Insumos!$E$452</definedName>
    <definedName name="lpfl40">[3]Insumos!$E$451</definedName>
    <definedName name="lpm8f">[3]Insumos!$E$191</definedName>
    <definedName name="lpm8p">[3]Insumos!$E$192</definedName>
    <definedName name="lpmp">[3]Insumos!$E$193</definedName>
    <definedName name="LRANJA">#N/A</definedName>
    <definedName name="LSO">#REF!</definedName>
    <definedName name="LSOP">#REF!</definedName>
    <definedName name="lta">[3]Insumos!$E$945</definedName>
    <definedName name="lub">[3]Insumos!$E$909</definedName>
    <definedName name="luv">[3]Insumos!$E$985</definedName>
    <definedName name="lvg12050\1">[4]INSUMOS!$E$149</definedName>
    <definedName name="lvp1\2">[4]INSUMOS!$E$170</definedName>
    <definedName name="lvp1_2">[3]Insumos!$E$668</definedName>
    <definedName name="lxa">[3]Insumos!$E$870</definedName>
    <definedName name="MAAUQ" localSheetId="6">#REF!</definedName>
    <definedName name="MAAUQ">#REF!</definedName>
    <definedName name="mad">[3]Insumos!$E$227</definedName>
    <definedName name="mao_de_obra">#REF!</definedName>
    <definedName name="map">[3]Insumos!$E$859</definedName>
    <definedName name="mas">[3]Insumos!$E$48</definedName>
    <definedName name="material" localSheetId="6">#REF!</definedName>
    <definedName name="material">#REF!</definedName>
    <definedName name="matex">[3]Insumos!$E$1066</definedName>
    <definedName name="mbo">[3]Insumos!$E$860</definedName>
    <definedName name="mbp">[3]Insumos!$E$858</definedName>
    <definedName name="mdn">[4]INSUMOS!$E$104</definedName>
    <definedName name="mdoinstal">#REF!</definedName>
    <definedName name="MED" localSheetId="6">#REF!</definedName>
    <definedName name="MED">#REF!</definedName>
    <definedName name="Medição" localSheetId="6">#REF!</definedName>
    <definedName name="Medição">#REF!</definedName>
    <definedName name="memori" localSheetId="6">REL!memori</definedName>
    <definedName name="memori">[0]!memori</definedName>
    <definedName name="MEMORIA" localSheetId="6">REL!MEMORIA</definedName>
    <definedName name="MEMORIA">[0]!MEMORIA</definedName>
    <definedName name="memoria_brita">[10]MEM!#REF!</definedName>
    <definedName name="memoria_cap5070">[10]MEM!$J$67</definedName>
    <definedName name="memoria_filler">[10]MEM!#REF!</definedName>
    <definedName name="memoria_pintura">[10]MEM!#REF!</definedName>
    <definedName name="memoria_qdade">[25]memoria!$N$1</definedName>
    <definedName name="memoria_quant">[26]Memoria!$I$1</definedName>
    <definedName name="memoria_RR1C">[10]MEM!$J$61</definedName>
    <definedName name="memoria_trans_areia">[10]MEM!$J$80</definedName>
    <definedName name="memoria_trans_brita">[10]MEM!#REF!</definedName>
    <definedName name="memoria_trans_cbuq">[10]MEM!$J$73</definedName>
    <definedName name="memoria_trans_filler">[10]MEM!$J$94</definedName>
    <definedName name="mfgi11_2">[3]Insumos!$E$726</definedName>
    <definedName name="mgr">[3]Insumos!$E$187</definedName>
    <definedName name="mimp1">[3]Insumos!$E$887</definedName>
    <definedName name="mimp2">[3]Insumos!$E$888</definedName>
    <definedName name="mlb">[3]Insumos!$E$777</definedName>
    <definedName name="mmt">[3]Insumos!$E$925</definedName>
    <definedName name="MNI">#REF!</definedName>
    <definedName name="MNP">#REF!</definedName>
    <definedName name="mob">#REF!</definedName>
    <definedName name="mobra">[27]comp1!#REF!</definedName>
    <definedName name="módulo1.Extenso" localSheetId="6">REL!módulo1.Extenso</definedName>
    <definedName name="módulo1.Extenso">[0]!módulo1.Extenso</definedName>
    <definedName name="momento_j1">[13]memoria!$G$136</definedName>
    <definedName name="momento_j2">[13]memoria!$G$162</definedName>
    <definedName name="mot">[3]Insumos!$E$1022</definedName>
    <definedName name="mou1.5">[3]Insumos!$E$213</definedName>
    <definedName name="mp10.3_4">[3]Insumos!$E$1007</definedName>
    <definedName name="mp50.1_2">[3]Insumos!$E$1008</definedName>
    <definedName name="mpm2.5">[4]INSUMOS!$E$174</definedName>
    <definedName name="mpt">[3]Insumos!$E$558</definedName>
    <definedName name="mqp">[3]Insumos!$E$968</definedName>
    <definedName name="mrm">[3]Insumos!$E$1003</definedName>
    <definedName name="msv">[3]Insumos!$E$672</definedName>
    <definedName name="mud">[3]Insumos!$E$904</definedName>
    <definedName name="mvb">[3]Insumos!$E$901</definedName>
    <definedName name="n">[19]Equipamentos!$B$3:$C$57</definedName>
    <definedName name="N." localSheetId="6">#REF!</definedName>
    <definedName name="N.">#REF!</definedName>
    <definedName name="ncg">[3]Insumos!$E$949</definedName>
    <definedName name="ncp">[3]Insumos!$E$950</definedName>
    <definedName name="neo">[3]Insumos!$E$956</definedName>
    <definedName name="nip1_2">[3]Insumos!$E$617</definedName>
    <definedName name="nip11_2">[3]Insumos!$E$619</definedName>
    <definedName name="nip3_4">[3]Insumos!$E$618</definedName>
    <definedName name="niv">[3]Insumos!$E$37</definedName>
    <definedName name="nivel">[3]Insumos!$E$1026</definedName>
    <definedName name="nomeclatura">[5]nomeclatura!$B$3:$B$20</definedName>
    <definedName name="NTEI" localSheetId="6">'[9]PRO-08'!#REF!</definedName>
    <definedName name="NTEI">'[9]PRO-08'!#REF!</definedName>
    <definedName name="objeto">#REF!</definedName>
    <definedName name="odi">[3]Insumos!$E$908</definedName>
    <definedName name="ofi">[3]Insumos!$E$27</definedName>
    <definedName name="OGU">[3]Insumos!$C$6</definedName>
    <definedName name="oob">#REF!</definedName>
    <definedName name="OPA" localSheetId="6">'[9]PRO-08'!#REF!</definedName>
    <definedName name="OPA">'[9]PRO-08'!#REF!</definedName>
    <definedName name="orcamento">[26]Orcamento!$B$2:$I$73</definedName>
    <definedName name="orcamento_serv">[26]Orcamento!$D$1</definedName>
    <definedName name="orgao">#REF!</definedName>
    <definedName name="paav">[3]Insumos!$E$270</definedName>
    <definedName name="paav80x210">[3]Insumos!$E$271</definedName>
    <definedName name="paav85x210">[3]Insumos!$E$272</definedName>
    <definedName name="paav90x210">[3]Insumos!$E$273</definedName>
    <definedName name="pac">[3]Insumos!$E$781</definedName>
    <definedName name="pal60x160">[3]Insumos!$E$352</definedName>
    <definedName name="pal60x180">[3]Insumos!$E$353</definedName>
    <definedName name="pal60x210">[3]Insumos!$E$355</definedName>
    <definedName name="pal70x210">[3]Insumos!$E$356</definedName>
    <definedName name="pal80x180">[3]Insumos!$E$354</definedName>
    <definedName name="pal80x210">[3]Insumos!$E$357</definedName>
    <definedName name="Para_agua_base">#REF!</definedName>
    <definedName name="Para_agua_dmt_base">#REF!</definedName>
    <definedName name="Para_agua_dmt_regula">#REF!</definedName>
    <definedName name="Para_agua_dmt_terra">#REF!</definedName>
    <definedName name="Para_agua_regula">#REF!</definedName>
    <definedName name="Para_agua_terra">#REF!</definedName>
    <definedName name="Para_area_prev">#REF!</definedName>
    <definedName name="Para_areia_dens">#REF!</definedName>
    <definedName name="Para_areia_dmt">[25]Paramentros!$B$60</definedName>
    <definedName name="Para_base_dens">#REF!</definedName>
    <definedName name="Para_base_dmt">#REF!</definedName>
    <definedName name="Para_base_espess">#REF!</definedName>
    <definedName name="Para_base_larg">#REF!</definedName>
    <definedName name="Para_brita_dens">#REF!</definedName>
    <definedName name="Para_brita_dmt_com">#REF!</definedName>
    <definedName name="Para_brita_dmt_loc">[25]Paramentros!$B$57</definedName>
    <definedName name="Para_cbuq_areia">#REF!</definedName>
    <definedName name="Para_cbuq_brita">#REF!</definedName>
    <definedName name="Para_cbuq_cap">#REF!</definedName>
    <definedName name="Para_cbuq_dens">#REF!</definedName>
    <definedName name="Para_cbuq_dmt">[25]Paramentros!$B$46</definedName>
    <definedName name="Para_cbuq_espess">#REF!</definedName>
    <definedName name="Para_cbuq_filler">#REF!</definedName>
    <definedName name="Para_cbuq_larg">#REF!</definedName>
    <definedName name="Para_desmatemento">#REF!</definedName>
    <definedName name="Para_empolamento">#REF!</definedName>
    <definedName name="Para_extensao_prev">#REF!</definedName>
    <definedName name="Para_filler_dmt">[25]Paramentros!$B$63</definedName>
    <definedName name="Para_fin_dec">#REF!</definedName>
    <definedName name="Para_fin_tx">#REF!</definedName>
    <definedName name="Para_imprimacao_larg">#REF!</definedName>
    <definedName name="Para_imprimacao_taxa">#REF!</definedName>
    <definedName name="Para_intersecao">#REF!</definedName>
    <definedName name="Para_pintura_larg">#REF!</definedName>
    <definedName name="Para_pintura_taxa">#REF!</definedName>
    <definedName name="Para_qda_dec">#REF!</definedName>
    <definedName name="Para_qda_tx">#REF!</definedName>
    <definedName name="Para_regula_espes">#REF!</definedName>
    <definedName name="Para_regula_larg">#REF!</definedName>
    <definedName name="Para_roco">#REF!</definedName>
    <definedName name="Para_tss_brita">#REF!</definedName>
    <definedName name="Para_tss_larg">#REF!</definedName>
    <definedName name="Para_tss_RR2C">#REF!</definedName>
    <definedName name="parametrizar_decimal">[26]Parametrizar!$E$25</definedName>
    <definedName name="parametros" localSheetId="6">#REF!</definedName>
    <definedName name="parametros">#REF!</definedName>
    <definedName name="pas5x5_1">[3]Insumos!$E$154</definedName>
    <definedName name="pas5x5_2">[3]Insumos!$E$155</definedName>
    <definedName name="PassaExtenso">[28]!PassaExtenso</definedName>
    <definedName name="pbas">[3]Insumos!$E$134</definedName>
    <definedName name="pbf">[3]Insumos!$E$290</definedName>
    <definedName name="pbf100x210">[3]Insumos!$E$286</definedName>
    <definedName name="pbf200x200">[3]Insumos!$E$284</definedName>
    <definedName name="pbf200x210">[3]Insumos!$E$285</definedName>
    <definedName name="pbf200x230">[3]Insumos!$E$287</definedName>
    <definedName name="pbf300x210">[3]Insumos!$E$280</definedName>
    <definedName name="pbf320x210">[3]Insumos!$E$281</definedName>
    <definedName name="pbf500x200">[3]Insumos!$E$283</definedName>
    <definedName name="pbf500x250">[3]Insumos!$E$282</definedName>
    <definedName name="pbf80x230">[3]Insumos!$E$289</definedName>
    <definedName name="pbf90x230">[3]Insumos!$E$288</definedName>
    <definedName name="pbl85x210">[3]Insumos!$E$368</definedName>
    <definedName name="pca145x25">[3]Insumos!$E$839</definedName>
    <definedName name="pcad">[3]Insumos!$E$385</definedName>
    <definedName name="pcaf">[3]Insumos!$E$291</definedName>
    <definedName name="pcc">[3]Insumos!$E$999</definedName>
    <definedName name="pcf150x210">[3]Insumos!$E$267</definedName>
    <definedName name="pcf60x180">[3]Insumos!$E$266</definedName>
    <definedName name="pcf60x210">[4]INSUMOS!$E$41</definedName>
    <definedName name="pcf80x200">[4]INSUMOS!$E$39</definedName>
    <definedName name="pcf80x210">[4]INSUMOS!$E$40</definedName>
    <definedName name="pcl50x160">[3]Insumos!$E$343</definedName>
    <definedName name="pcl60x160">[3]Insumos!$E$344</definedName>
    <definedName name="pcl60x210">[3]Insumos!$E$345</definedName>
    <definedName name="pcl70x210">[3]Insumos!$E$346</definedName>
    <definedName name="pcl80x210">[3]Insumos!$E$347</definedName>
    <definedName name="pcl80x210v">[3]Insumos!$E$348</definedName>
    <definedName name="pclf50x160">[3]Insumos!$E$341</definedName>
    <definedName name="pclf55x110">[3]Insumos!$E$340</definedName>
    <definedName name="pclf60x160">[3]Insumos!$E$342</definedName>
    <definedName name="pcm">[3]Insumos!$E$877</definedName>
    <definedName name="pco">[3]Insumos!$E$944</definedName>
    <definedName name="pcp">[3]Insumos!$E$878</definedName>
    <definedName name="pcs60x210">[3]Insumos!$E$263</definedName>
    <definedName name="pcs70x210">[3]Insumos!$E$264</definedName>
    <definedName name="pcs80x210">[3]Insumos!$E$265</definedName>
    <definedName name="pdc20x30">[3]Insumos!$E$147</definedName>
    <definedName name="pdc30x30">[3]Insumos!$E$148</definedName>
    <definedName name="pdm">[3]Insumos!$E$54</definedName>
    <definedName name="pdp">[3]Insumos!$E$145</definedName>
    <definedName name="pdq">[3]Insumos!$E$144</definedName>
    <definedName name="ped">[3]Insumos!$E$49</definedName>
    <definedName name="pem10x50">[3]Insumos!$E$919</definedName>
    <definedName name="pen">[3]Insumos!$E$299</definedName>
    <definedName name="pes">[4]INSUMOS!$E$141</definedName>
    <definedName name="pesquisa" localSheetId="6">#REF!</definedName>
    <definedName name="pesquisa">#REF!</definedName>
    <definedName name="pft8x110">[3]Insumos!$E$256</definedName>
    <definedName name="pgaf">[3]Insumos!$E$292</definedName>
    <definedName name="pgfe">[3]Insumos!$E$300</definedName>
    <definedName name="pgr">[3]Insumos!$E$388</definedName>
    <definedName name="pgr30x30">[3]Insumos!$E$132</definedName>
    <definedName name="pgr40x40">[3]Insumos!$E$131</definedName>
    <definedName name="picc">[3]Insumos!$E$1000</definedName>
    <definedName name="pig">[3]Insumos!$E$136</definedName>
    <definedName name="PII">#REF!</definedName>
    <definedName name="pin">[3]Insumos!$E$780</definedName>
    <definedName name="PIP">#REF!</definedName>
    <definedName name="Pista_larg" localSheetId="6">[6]memoria!#REF!</definedName>
    <definedName name="Pista_larg">[6]memoria!#REF!</definedName>
    <definedName name="pju">#REF!</definedName>
    <definedName name="PL" localSheetId="6">#REF!</definedName>
    <definedName name="PL">#REF!</definedName>
    <definedName name="PL_DNER_BARREIRO">#REF!</definedName>
    <definedName name="PL_PB_BARREIRO">#REF!</definedName>
    <definedName name="pla">[3]Insumos!$E$873</definedName>
    <definedName name="Plac">#REF!</definedName>
    <definedName name="Placa">#REF!</definedName>
    <definedName name="Placa_Obra">#REF!</definedName>
    <definedName name="PLANILHA">#N/A</definedName>
    <definedName name="Planilha_Orca">#REF!</definedName>
    <definedName name="plb">[3]Insumos!$E$778</definedName>
    <definedName name="plc">[3]Insumos!$E$217</definedName>
    <definedName name="pldner">#REF!</definedName>
    <definedName name="plm">[3]Insumos!$E$233</definedName>
    <definedName name="plpb">#REF!</definedName>
    <definedName name="plv">[3]Insumos!$E$953</definedName>
    <definedName name="pmc">[3]Insumos!$E$293</definedName>
    <definedName name="pmc200x210">[3]Insumos!$E$298</definedName>
    <definedName name="pmc50x210">[3]Insumos!$E$294</definedName>
    <definedName name="pmc55x210">[3]Insumos!$E$295</definedName>
    <definedName name="pmc80x210">[3]Insumos!$E$296</definedName>
    <definedName name="pmc85x210">[3]Insumos!$E$297</definedName>
    <definedName name="pmf">[3]Insumos!$E$176</definedName>
    <definedName name="pmm80x210">[3]Insumos!$E$358</definedName>
    <definedName name="pmr">[3]Insumos!$E$175</definedName>
    <definedName name="pms">[3]Insumos!$E$234</definedName>
    <definedName name="pmtv">[3]Insumos!$E$182</definedName>
    <definedName name="pmtv130x110">[3]Insumos!$E$185</definedName>
    <definedName name="pmtv350x110">[3]Insumos!$E$184</definedName>
    <definedName name="pmtv360x110">[3]Insumos!$E$183</definedName>
    <definedName name="pmtv50x110">[3]Insumos!$E$186</definedName>
    <definedName name="pnaav130x110">[3]Insumos!$E$180</definedName>
    <definedName name="pnaav350x110">[3]Insumos!$E$179</definedName>
    <definedName name="pnaav360x110">[3]Insumos!$E$178</definedName>
    <definedName name="pnaav50x110">[3]Insumos!$E$181</definedName>
    <definedName name="pnc">[3]Insumos!$E$982</definedName>
    <definedName name="pod">[3]Insumos!$E$55</definedName>
    <definedName name="pogaf">[3]Insumos!$E$269</definedName>
    <definedName name="pomr150x210">[3]Insumos!$E$350</definedName>
    <definedName name="pomr165x210">[3]Insumos!$E$351</definedName>
    <definedName name="pomr80x210">[3]Insumos!$E$349</definedName>
    <definedName name="pon6x6">[3]Insumos!$E$228</definedName>
    <definedName name="pos">[3]Insumos!$E$954</definedName>
    <definedName name="ppb">[3]Insumos!$E$779</definedName>
    <definedName name="ppha">[3]Insumos!$E$797</definedName>
    <definedName name="pphi">[3]Insumos!$E$796</definedName>
    <definedName name="pphl">[3]Insumos!$E$795</definedName>
    <definedName name="pphpl">[3]Insumos!$E$798</definedName>
    <definedName name="ppp">[3]Insumos!$E$149</definedName>
    <definedName name="ppt">[3]Insumos!$E$146</definedName>
    <definedName name="preco_aco" localSheetId="6">[13]memoria!#REF!</definedName>
    <definedName name="preco_aco">[13]memoria!#REF!</definedName>
    <definedName name="preco_alvena" localSheetId="6">[13]memoria!#REF!</definedName>
    <definedName name="preco_alvena">[13]memoria!#REF!</definedName>
    <definedName name="preco_arga" localSheetId="6">[13]memoria!#REF!</definedName>
    <definedName name="preco_arga">[13]memoria!#REF!</definedName>
    <definedName name="preco_concr" localSheetId="6">[13]memoria!#REF!</definedName>
    <definedName name="preco_concr">[13]memoria!#REF!</definedName>
    <definedName name="preco_esc1a" localSheetId="6">[13]memoria!#REF!</definedName>
    <definedName name="preco_esc1a">[13]memoria!#REF!</definedName>
    <definedName name="preco_escora" localSheetId="6">[13]memoria!#REF!</definedName>
    <definedName name="preco_escora">[13]memoria!#REF!</definedName>
    <definedName name="preco_madeira" localSheetId="6">[13]memoria!#REF!</definedName>
    <definedName name="preco_madeira">[13]memoria!#REF!</definedName>
    <definedName name="PREF">#REF!</definedName>
    <definedName name="PREF_10">#REF!</definedName>
    <definedName name="PREF_11">#REF!</definedName>
    <definedName name="PREF_4">#REF!</definedName>
    <definedName name="PREF_5">#REF!</definedName>
    <definedName name="PREF_6">#REF!</definedName>
    <definedName name="PREF_7">#REF!</definedName>
    <definedName name="PREF_9">#REF!</definedName>
    <definedName name="Previsto">[13]Peguntas!$B$40</definedName>
    <definedName name="prf">[3]Insumos!$E$568</definedName>
    <definedName name="prg">[3]Insumos!$E$260</definedName>
    <definedName name="primer">[3]Insumos!$E$869</definedName>
    <definedName name="prl250m">[3]Insumos!$E$449</definedName>
    <definedName name="processo">#REF!</definedName>
    <definedName name="pse">[3]Insumos!$E$722</definedName>
    <definedName name="pslb">[3]Insumos!$E$800</definedName>
    <definedName name="pslp">[3]Insumos!$E$799</definedName>
    <definedName name="psp">[3]Insumos!$E$801</definedName>
    <definedName name="ptac">[3]Insumos!$E$793</definedName>
    <definedName name="ptcf">[3]Insumos!$E$278</definedName>
    <definedName name="ptcf80x210">[3]Insumos!$E$279</definedName>
    <definedName name="ptdc6">[3]Insumos!$E$417</definedName>
    <definedName name="ptin">[3]Insumos!$E$792</definedName>
    <definedName name="ptlb">[3]Insumos!$E$791</definedName>
    <definedName name="ptm">[3]Insumos!$E$1002</definedName>
    <definedName name="ptmc">[3]Insumos!$E$301</definedName>
    <definedName name="ptmc70x70">[3]Insumos!$E$303</definedName>
    <definedName name="ptmc80x60">[3]Insumos!$E$302</definedName>
    <definedName name="ptmv">[3]Insumos!$E$274</definedName>
    <definedName name="ptmv80x210">[3]Insumos!$E$275</definedName>
    <definedName name="ptmv85x210">[3]Insumos!$E$276</definedName>
    <definedName name="ptmv90x210">[3]Insumos!$E$277</definedName>
    <definedName name="ptpl">[3]Insumos!$E$794</definedName>
    <definedName name="ptt3x2">[4]INSUMOS!$E$43</definedName>
    <definedName name="pvi">[3]Insumos!$E$955</definedName>
    <definedName name="pvo">[3]Insumos!$E$934</definedName>
    <definedName name="pvtf150x250">[3]Insumos!$E$369</definedName>
    <definedName name="pvtt280x210">[3]Insumos!$E$370</definedName>
    <definedName name="q" localSheetId="6">#REF!</definedName>
    <definedName name="q">#REF!</definedName>
    <definedName name="Qdade_revista">[13]Peguntas!$B$43</definedName>
    <definedName name="qdsb12">[3]Insumos!$E$425</definedName>
    <definedName name="qdsb3">[3]Insumos!$E$427</definedName>
    <definedName name="qdsb6">[3]Insumos!$E$426</definedName>
    <definedName name="qdt20x20">[3]Insumos!$E$428</definedName>
    <definedName name="qdt40x40">[3]Insumos!$E$429</definedName>
    <definedName name="qdt60x60">[3]Insumos!$E$430</definedName>
    <definedName name="qgm">[3]Insumos!$E$421</definedName>
    <definedName name="qgt">[3]Insumos!$E$420</definedName>
    <definedName name="qpa30x30">[3]Insumos!$E$435</definedName>
    <definedName name="qpe40x40">[3]Insumos!$E$431</definedName>
    <definedName name="qpe50x50">[3]Insumos!$E$432</definedName>
    <definedName name="qpe60x60">[3]Insumos!$E$433</definedName>
    <definedName name="qpe80x80">[3]Insumos!$E$434</definedName>
    <definedName name="qpg30x30">[3]Insumos!$E$436</definedName>
    <definedName name="qq">[15]Pontes!#REF!</definedName>
    <definedName name="QQ_2" localSheetId="6">REL!QQ_2</definedName>
    <definedName name="QQ_2">[0]!QQ_2</definedName>
    <definedName name="Qsdfasdf896">#REF!</definedName>
    <definedName name="qualquer">[15]Pontes!#REF!</definedName>
    <definedName name="QUANT" localSheetId="6">#REF!</definedName>
    <definedName name="QUANT">#REF!</definedName>
    <definedName name="quanti_n">[13]Peguntas!$B$47</definedName>
    <definedName name="quanti_t">[13]Peguntas!$B$48</definedName>
    <definedName name="Quantidade">[6]Texto!$A$21</definedName>
    <definedName name="QW">Plan1</definedName>
    <definedName name="raa">[3]Insumos!$E$398</definedName>
    <definedName name="RBV">[29]Teor!$C$3:$C$7</definedName>
    <definedName name="rca25x3">[3]Insumos!$E$842</definedName>
    <definedName name="rca25x5">[3]Insumos!$E$841</definedName>
    <definedName name="rca40x5">[3]Insumos!$E$840</definedName>
    <definedName name="Rdrd">#REF!</definedName>
    <definedName name="rdt13.8">[4]INSUMOS!$E$138</definedName>
    <definedName name="rdv">[3]Insumos!$E$935</definedName>
    <definedName name="rEANETO4">Plan1</definedName>
    <definedName name="reb">[3]Insumos!$E$117</definedName>
    <definedName name="rec">[3]Insumos!$E$135</definedName>
    <definedName name="REC_BRITA" localSheetId="6">#REF!</definedName>
    <definedName name="REC_BRITA">#REF!</definedName>
    <definedName name="REC_SEM_BRITA" localSheetId="6">#REF!</definedName>
    <definedName name="REC_SEM_BRITA">#REF!</definedName>
    <definedName name="REE" localSheetId="6">#REF!</definedName>
    <definedName name="REE">#REF!</definedName>
    <definedName name="ree7x20">[3]Insumos!$E$392</definedName>
    <definedName name="ree7x30">[3]Insumos!$E$393</definedName>
    <definedName name="reec" localSheetId="6">#REF!</definedName>
    <definedName name="reec">#REF!</definedName>
    <definedName name="REF">#REF!</definedName>
    <definedName name="REG" localSheetId="6">#REF!</definedName>
    <definedName name="REG">#REF!</definedName>
    <definedName name="REGULA" localSheetId="6">#REF!</definedName>
    <definedName name="REGULA">#REF!</definedName>
    <definedName name="Regula_agua_consu">[13]Peguntas!$B$12</definedName>
    <definedName name="Regula_espess">[13]Peguntas!$B$11</definedName>
    <definedName name="Regula_larg">[13]Peguntas!$B$10</definedName>
    <definedName name="Regula_largura">[6]memoria!$H$102</definedName>
    <definedName name="Regula_qdade">[6]memoria!$N$95</definedName>
    <definedName name="releff">[14]INSUMOS!$E$247</definedName>
    <definedName name="relequip" localSheetId="6">#REF!</definedName>
    <definedName name="relequip">#REF!</definedName>
    <definedName name="releter">[14]INSUMOS!$E$248</definedName>
    <definedName name="repg">[3]Insumos!$E$875</definedName>
    <definedName name="repp">[3]Insumos!$E$876</definedName>
    <definedName name="RES">#REF!</definedName>
    <definedName name="RESUMO" localSheetId="6">REL!RESUMO</definedName>
    <definedName name="RESUMO">[0]!RESUMO</definedName>
    <definedName name="resumo2" localSheetId="6">#REF!</definedName>
    <definedName name="resumo2">#REF!</definedName>
    <definedName name="Revisao">#REF!</definedName>
    <definedName name="Revisao_rev">'[10]Orca-Ruas'!$E$1</definedName>
    <definedName name="Revisao_serv">'[10]Orca-Ruas'!$C$1</definedName>
    <definedName name="Revisao_und">'[10]Orca-Ruas'!$D$1</definedName>
    <definedName name="Revisto">[13]Peguntas!$B$39</definedName>
    <definedName name="rfa">[3]Insumos!$E$397</definedName>
    <definedName name="rgc1_2">[3]Insumos!$E$640</definedName>
    <definedName name="rgc11_2">[3]Insumos!$E$643</definedName>
    <definedName name="rgcr1">#REF!</definedName>
    <definedName name="rgcr1_2">[3]Insumos!$E$646</definedName>
    <definedName name="rgcr11_2">[3]Insumos!$E$647</definedName>
    <definedName name="rgcr2">[3]Insumos!$E$648</definedName>
    <definedName name="rgg1_2">[3]Insumos!$E$753</definedName>
    <definedName name="rgg3_4">[3]Insumos!$E$754</definedName>
    <definedName name="rgp1\2">[4]INSUMOS!$E$118</definedName>
    <definedName name="rgp1_2">[3]Insumos!$E$636</definedName>
    <definedName name="rgp3_4">[3]Insumos!$E$637</definedName>
    <definedName name="rip">[3]Insumos!$E$221</definedName>
    <definedName name="rip2.5">[3]Insumos!$E$220</definedName>
    <definedName name="RLI">#REF!</definedName>
    <definedName name="rlm">[3]Insumos!$E$874</definedName>
    <definedName name="RLP">#REF!</definedName>
    <definedName name="RMA" localSheetId="6">'[9]PRO-08'!#REF!</definedName>
    <definedName name="RMA">'[9]PRO-08'!#REF!</definedName>
    <definedName name="rnt">[3]Insumos!$E$941</definedName>
    <definedName name="rod">[3]Insumos!$E$981</definedName>
    <definedName name="rop">[3]Insumos!$E$446</definedName>
    <definedName name="RP" localSheetId="6">#REF!</definedName>
    <definedName name="RP">#REF!</definedName>
    <definedName name="rpc1_2">[3]Insumos!$E$645</definedName>
    <definedName name="rpc7x30">[3]Insumos!$E$396</definedName>
    <definedName name="rpcr3_4">[3]Insumos!$E$650</definedName>
    <definedName name="RPI">#REF!</definedName>
    <definedName name="RPP">#REF!</definedName>
    <definedName name="rpp1_2">[3]Insumos!$E$639</definedName>
    <definedName name="rql">[3]Insumos!$E$158</definedName>
    <definedName name="RR2C_qdade">[13]memoria!$M$223</definedName>
    <definedName name="RR2C_taxa_TSD">[13]Peguntas!$B$28</definedName>
    <definedName name="RR2C_taxa_TSS">[13]Peguntas!$B$32</definedName>
    <definedName name="RS" localSheetId="6">#REF!</definedName>
    <definedName name="RS">#REF!</definedName>
    <definedName name="rtb">[3]Insumos!$E$939</definedName>
    <definedName name="S" localSheetId="6">Plan1</definedName>
    <definedName name="S">Plan1</definedName>
    <definedName name="SAL">[3]Insumos!$C$12</definedName>
    <definedName name="sap">#REF!</definedName>
    <definedName name="sar">[3]Insumos!$E$218</definedName>
    <definedName name="sarjeta">[13]memoria!$E$379</definedName>
    <definedName name="sbg" localSheetId="6">#REF!</definedName>
    <definedName name="sbg">#REF!</definedName>
    <definedName name="sbp">[3]Insumos!$E$980</definedName>
    <definedName name="SBRP" localSheetId="6">#REF!</definedName>
    <definedName name="SBRP">#REF!</definedName>
    <definedName name="SBTC" localSheetId="6">#REF!</definedName>
    <definedName name="SBTC">#REF!</definedName>
    <definedName name="seat15">[4]INSUMOS!$E$139</definedName>
    <definedName name="sel">[3]Insumos!$E$868</definedName>
    <definedName name="sencount" hidden="1">1</definedName>
    <definedName name="SER">#REF!</definedName>
    <definedName name="servico" localSheetId="6">#REF!</definedName>
    <definedName name="servico">#REF!</definedName>
    <definedName name="sext1">[3]Insumos!$E$119</definedName>
    <definedName name="simples_80_cor">[13]memoria!$E$466</definedName>
    <definedName name="sin">[4]INSUMOS!$E$102</definedName>
    <definedName name="slb">[3]Insumos!$E$787</definedName>
    <definedName name="soe">[3]Insumos!$E$118</definedName>
    <definedName name="sol1.5">[3]Insumos!$E$402</definedName>
    <definedName name="sol1.5x15">[3]Insumos!$E$403</definedName>
    <definedName name="sol1.5x17">[3]Insumos!$E$404</definedName>
    <definedName name="sol2.5">[3]Insumos!$E$408</definedName>
    <definedName name="sol2.5x15">[3]Insumos!$E$409</definedName>
    <definedName name="sol2.5x17">[3]Insumos!$E$410</definedName>
    <definedName name="sol2x15">[3]Insumos!$E$406</definedName>
    <definedName name="sol2x17">[3]Insumos!$E$407</definedName>
    <definedName name="spl">[3]Insumos!$E$790</definedName>
    <definedName name="srs">[3]Insumos!$E$1006</definedName>
    <definedName name="srv">[3]Insumos!$E$31</definedName>
    <definedName name="ssw">#REF!</definedName>
    <definedName name="stm">[3]Insumos!$E$1004</definedName>
    <definedName name="Sub_">[13]Peguntas!$B$42</definedName>
    <definedName name="SUMMERY" localSheetId="6">#REF!</definedName>
    <definedName name="SUMMERY">#REF!</definedName>
    <definedName name="svt">[3]Insumos!$E$865</definedName>
    <definedName name="sxo">[3]Insumos!$E$52</definedName>
    <definedName name="tab">[3]Insumos!$E$219</definedName>
    <definedName name="tabb">[3]Insumos!$E$937</definedName>
    <definedName name="tac">[3]Insumos!$E$494</definedName>
    <definedName name="tal">[3]Insumos!$E$82</definedName>
    <definedName name="tan">[3]Insumos!$E$492</definedName>
    <definedName name="tanp">[3]Insumos!$E$493</definedName>
    <definedName name="tarp">[3]Insumos!$E$484</definedName>
    <definedName name="Taxa_brita_TSD">[13]Peguntas!$B$29</definedName>
    <definedName name="taxa_brita_TSS">[13]Peguntas!$B$33</definedName>
    <definedName name="taz">[3]Insumos!$E$80</definedName>
    <definedName name="TB" localSheetId="6">#REF!</definedName>
    <definedName name="TB">#REF!</definedName>
    <definedName name="tbcg15">[3]Insumos!$E$743</definedName>
    <definedName name="tbcg22">[3]Insumos!$E$744</definedName>
    <definedName name="tbv">[3]Insumos!$E$214</definedName>
    <definedName name="tcef">#REF!</definedName>
    <definedName name="tcg1_2">[3]Insumos!$E$634</definedName>
    <definedName name="tcl1_2">[3]Insumos!$E$633</definedName>
    <definedName name="tco">[3]Insumos!$E$480</definedName>
    <definedName name="tcop">[3]Insumos!$E$481</definedName>
    <definedName name="tcpp">[3]Insumos!$E$482</definedName>
    <definedName name="tea1_220">[3]Insumos!$E$608</definedName>
    <definedName name="tebg1_2.15">[3]Insumos!$E$747</definedName>
    <definedName name="tebg3_4.22">[3]Insumos!$E$748</definedName>
    <definedName name="tecg15">[3]Insumos!$E$745</definedName>
    <definedName name="tecg22">[3]Insumos!$E$746</definedName>
    <definedName name="teco">[3]Insumos!$E$1065</definedName>
    <definedName name="tecs">#REF!</definedName>
    <definedName name="tefg40">[3]Insumos!$E$103</definedName>
    <definedName name="tefg50">[3]Insumos!$E$104</definedName>
    <definedName name="tefg65">[3]Insumos!$E$105</definedName>
    <definedName name="teo">[3]Insumos!$E$1025</definedName>
    <definedName name="teon1">[3]Insumos!$E$77</definedName>
    <definedName name="Teor">[29]Teor!$A$3:$A$7</definedName>
    <definedName name="Terra_agua_consumo">[13]Peguntas!$B$8</definedName>
    <definedName name="Terra_agua_dmt">[13]memoria!$M$57</definedName>
    <definedName name="Terra_empol">[13]Peguntas!$B$7</definedName>
    <definedName name="tes">[4]INSUMOS!$E$140</definedName>
    <definedName name="teste">[15]Pontes!#REF!</definedName>
    <definedName name="tev">[3]Insumos!$E$57</definedName>
    <definedName name="Texto_area">[6]Texto!$A$18</definedName>
    <definedName name="Texto_espess">[6]Texto!$A$19</definedName>
    <definedName name="Texto_Ext">[6]Texto!$A$15</definedName>
    <definedName name="Texto_larg">[6]Texto!$A$16</definedName>
    <definedName name="Texto_larg_med">[6]Texto!$A$17</definedName>
    <definedName name="Texto_vol">[6]Texto!$A$20</definedName>
    <definedName name="tfo">[3]Insumos!$E$78</definedName>
    <definedName name="tfs">[3]Insumos!$E$940</definedName>
    <definedName name="the">#REF!</definedName>
    <definedName name="TID">#REF!</definedName>
    <definedName name="TID_10">#REF!</definedName>
    <definedName name="TID_11">#REF!</definedName>
    <definedName name="TID_4">#REF!</definedName>
    <definedName name="TID_5">#REF!</definedName>
    <definedName name="TID_6">#REF!</definedName>
    <definedName name="TID_7">#REF!</definedName>
    <definedName name="TID_9">#REF!</definedName>
    <definedName name="tim">[3]Insumos!$E$926</definedName>
    <definedName name="_xlnm.Print_Titles" localSheetId="3">'Cálculo das Dmts'!$1:$4</definedName>
    <definedName name="_xlnm.Print_Titles" localSheetId="5">'Cálculo das Dmts de agua'!$1:$4</definedName>
    <definedName name="_xlnm.Print_Titles" localSheetId="2">'Comp. Própria'!$1:$5</definedName>
    <definedName name="_xlnm.Print_Titles" localSheetId="11">'Comp. Sicro'!$1:$5</definedName>
    <definedName name="_xlnm.Print_Titles" localSheetId="12">'Comp. Sinapi'!$1:$5</definedName>
    <definedName name="_xlnm.Print_Titles" localSheetId="9">Cronograma!$1:$6</definedName>
    <definedName name="_xlnm.Print_Titles" localSheetId="4">'MEDIA DAS DMTS'!$1:$4</definedName>
    <definedName name="_xlnm.Print_Titles" localSheetId="7">'MEDIA DAS DMTS agua'!$1:$4</definedName>
    <definedName name="_xlnm.Print_Titles" localSheetId="8">'Mem-Trechos'!$1:$4</definedName>
    <definedName name="_xlnm.Print_Titles" localSheetId="1">'Orçamento Sintético'!$1:$6</definedName>
    <definedName name="tjc">[4]INSUMOS!$E$51</definedName>
    <definedName name="tjf">[3]Insumos!$E$61</definedName>
    <definedName name="tjt">[3]Insumos!$E$376</definedName>
    <definedName name="tjv">[3]Insumos!$E$66</definedName>
    <definedName name="tla14x2">[3]Insumos!$E$95</definedName>
    <definedName name="tlc">[4]INSUMOS!$E$50</definedName>
    <definedName name="tle">[3]Insumos!$E$79</definedName>
    <definedName name="tlf">[4]INSUMOS!$E$107</definedName>
    <definedName name="tll">[3]Insumos!$E$488</definedName>
    <definedName name="tllp">[3]Insumos!$E$489</definedName>
    <definedName name="tlm1_2">[3]Insumos!$E$622</definedName>
    <definedName name="tmf">[3]Insumos!$E$1037</definedName>
    <definedName name="tmi">[3]Insumos!$E$490</definedName>
    <definedName name="tmip">[3]Insumos!$E$491</definedName>
    <definedName name="tmk">[3]Insumos!$E$1042</definedName>
    <definedName name="tmt">[3]Insumos!$E$81</definedName>
    <definedName name="tnc1_2">[3]Insumos!$E$631</definedName>
    <definedName name="tnc3_4">[3]Insumos!$E$632</definedName>
    <definedName name="tncb1_2">[3]Insumos!$E$630</definedName>
    <definedName name="tni1_2">[3]Insumos!$E$629</definedName>
    <definedName name="tnp1\2">[4]INSUMOS!$E$122</definedName>
    <definedName name="tnp1_2">[3]Insumos!$E$628</definedName>
    <definedName name="top">[3]Insumos!$E$33</definedName>
    <definedName name="topm">[3]Insumos!$E$34</definedName>
    <definedName name="TOT">[3]Resumo!$F$12</definedName>
    <definedName name="TOTAL" localSheetId="6">#REF!</definedName>
    <definedName name="TOTAL">#REF!</definedName>
    <definedName name="tpb">[3]Insumos!$E$782</definedName>
    <definedName name="TPI">#REF!</definedName>
    <definedName name="tpl1\2">[4]INSUMOS!$E$134</definedName>
    <definedName name="tpl1_2">[3]Insumos!$E$627</definedName>
    <definedName name="TPM" localSheetId="6">#REF!</definedName>
    <definedName name="TPM">#REF!</definedName>
    <definedName name="tpmfs">[4]INSUMOS!$E$135</definedName>
    <definedName name="TPP">#REF!</definedName>
    <definedName name="tpr">[3]Insumos!$E$1031</definedName>
    <definedName name="tpri">[3]Insumos!$E$889</definedName>
    <definedName name="tps1_2">[3]Insumos!$E$615</definedName>
    <definedName name="tps11_2">[3]Insumos!$E$616</definedName>
    <definedName name="tram20">[3]Insumos!$E$1010</definedName>
    <definedName name="tram25">[3]Insumos!$E$1011</definedName>
    <definedName name="Transporte">[6]Texto!$A$22</definedName>
    <definedName name="trb">[4]INSUMOS!$E$79</definedName>
    <definedName name="trc">[3]Insumos!$E$381</definedName>
    <definedName name="trechos">[5]TRECHOS!$D$8:$AB$18</definedName>
    <definedName name="trechos_cabeca">[5]TRECHOS!$D$12:$AB$13</definedName>
    <definedName name="TREE">[5]TRECHOS!$D$8:$AB$18</definedName>
    <definedName name="trf112.5">[3]Insumos!$E$419</definedName>
    <definedName name="trpc">[3]Insumos!$E$1062</definedName>
    <definedName name="TSD" localSheetId="6">#REF!</definedName>
    <definedName name="TSD">#REF!</definedName>
    <definedName name="TSD_area">[13]memoria!$M$209</definedName>
    <definedName name="TSD_larg">[13]Peguntas!$B$27</definedName>
    <definedName name="TSD_m2" localSheetId="6">[6]memoria!#REF!</definedName>
    <definedName name="TSD_m2">[6]memoria!#REF!</definedName>
    <definedName name="tspp">[3]Insumos!$E$485</definedName>
    <definedName name="TSS_area">[13]memoria!$M$216</definedName>
    <definedName name="TSS_larg">[13]Peguntas!$B$31</definedName>
    <definedName name="TSS_m2">[6]memoria!$N$199</definedName>
    <definedName name="tssp" localSheetId="6">#REF!</definedName>
    <definedName name="tssp">#REF!</definedName>
    <definedName name="tst">[15]Pontes!#REF!</definedName>
    <definedName name="tta">[3]Insumos!$E$853</definedName>
    <definedName name="ttc">[3]Insumos!$E$866</definedName>
    <definedName name="tte">[3]Insumos!$E$864</definedName>
    <definedName name="ttel">#REF!</definedName>
    <definedName name="ttk">#REF!</definedName>
    <definedName name="ttl">[3]Insumos!$E$854</definedName>
    <definedName name="tto">[3]Insumos!$E$863</definedName>
    <definedName name="ttt">[3]Insumos!$E$486</definedName>
    <definedName name="tttp">[3]Insumos!$E$487</definedName>
    <definedName name="ttv">[3]Insumos!$E$855</definedName>
    <definedName name="tub100ca2">[3]Insumos!$E$820</definedName>
    <definedName name="tub60ca2">[3]Insumos!$E$818</definedName>
    <definedName name="tub80ca2">[3]Insumos!$E$819</definedName>
    <definedName name="tubd40">[3]Insumos!$E$698</definedName>
    <definedName name="TUDO" localSheetId="6">#REF!</definedName>
    <definedName name="TUDO">#REF!</definedName>
    <definedName name="tup">[3]Insumos!$E$479</definedName>
    <definedName name="tus">[3]Insumos!$E$478</definedName>
    <definedName name="tx_2_para">[21]memoria!$P$1</definedName>
    <definedName name="tx_3">[21]memoria!$N$1</definedName>
    <definedName name="txa">[3]Insumos!$E$857</definedName>
    <definedName name="ugkasgfohaoshfoahfohaohoihgeohoehghahghgoihwogoadhgohgoihogh">'[30]COMP. RAMPA'!AA</definedName>
    <definedName name="uni11_2">[3]Insumos!$E$621</definedName>
    <definedName name="unidade">[26]Parametrizar!$D$28:$E$53</definedName>
    <definedName name="unidade_coluna">[26]Parametrizar!$D$29:$D$51</definedName>
    <definedName name="UNIT" localSheetId="6">#REF!</definedName>
    <definedName name="UNIT">#REF!</definedName>
    <definedName name="USS">#REF!</definedName>
    <definedName name="vaf">[3]Insumos!$E$336</definedName>
    <definedName name="val11_2">[3]Insumos!$E$620</definedName>
    <definedName name="Vazios">[29]Teor!$B$3:$B$7</definedName>
    <definedName name="vemAZ25">[3]Insumos!$E$1017</definedName>
    <definedName name="vep">[3]Insumos!$E$969</definedName>
    <definedName name="verde" localSheetId="6">#REF!</definedName>
    <definedName name="verde">#REF!</definedName>
    <definedName name="verdepav" localSheetId="6">#REF!</definedName>
    <definedName name="verdepav">#REF!</definedName>
    <definedName name="vfi3.5">[3]Insumos!$E$897</definedName>
    <definedName name="vig">[3]Insumos!$E$38</definedName>
    <definedName name="VII">#REF!</definedName>
    <definedName name="VIP">#REF!</definedName>
    <definedName name="vli">[3]Insumos!$E$712</definedName>
    <definedName name="vlp">[3]Insumos!$E$713</definedName>
    <definedName name="VLR">#REF!</definedName>
    <definedName name="vol_jaz">[13]memoria!$G$164</definedName>
    <definedName name="vol_jaz_01">[13]memoria!$G$134</definedName>
    <definedName name="vol_jaz_02">[13]memoria!$G$160</definedName>
    <definedName name="vpe">[3]Insumos!$E$973</definedName>
    <definedName name="vpi">[3]Insumos!$E$974</definedName>
    <definedName name="vsb">[3]Insumos!$E$768</definedName>
    <definedName name="vsbc">[3]Insumos!$E$770</definedName>
    <definedName name="vsbpc">[3]Insumos!$E$769</definedName>
    <definedName name="vtt">[3]Insumos!$E$552</definedName>
    <definedName name="WEWRWR" localSheetId="6">REL!WEWRWR</definedName>
    <definedName name="WEWRWR">[0]!WEWRWR</definedName>
    <definedName name="wrn.Orçamento." localSheetId="6" hidden="1">{#N/A,#N/A,FALSE,"Planilha";#N/A,#N/A,FALSE,"Resumo";#N/A,#N/A,FALSE,"Fisico";#N/A,#N/A,FALSE,"Financeiro";#N/A,#N/A,FALSE,"Financeiro"}</definedName>
    <definedName name="wrn.Orçamento." hidden="1">{#N/A,#N/A,FALSE,"Planilha";#N/A,#N/A,FALSE,"Resumo";#N/A,#N/A,FALSE,"Fisico";#N/A,#N/A,FALSE,"Financeiro";#N/A,#N/A,FALSE,"Financeiro"}</definedName>
    <definedName name="WWW">Plan1</definedName>
    <definedName name="x" localSheetId="6">[29]Equipamentos!#REF!</definedName>
    <definedName name="x">[29]Equipamentos!#REF!</definedName>
    <definedName name="XCVZ_11">#REF!</definedName>
    <definedName name="XXX" localSheetId="6">REL!XXX</definedName>
    <definedName name="XXX">[0]!XXX</definedName>
    <definedName name="zarc">[4]INSUMOS!$E$188</definedName>
    <definedName name="zba">[3]Insumos!$E$867</definedName>
    <definedName name="ZONASUL">#N/A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43" l="1"/>
  <c r="B7" i="44"/>
  <c r="C8" i="43"/>
  <c r="B7" i="41"/>
  <c r="D9" i="4"/>
  <c r="C8" i="4"/>
  <c r="E26" i="18"/>
  <c r="A3" i="11"/>
  <c r="A2" i="11"/>
  <c r="A1" i="11"/>
  <c r="G21" i="11" l="1"/>
  <c r="I195" i="42"/>
  <c r="H153" i="42"/>
  <c r="I99" i="42"/>
  <c r="I54" i="42"/>
  <c r="I63" i="39"/>
  <c r="I37" i="39"/>
  <c r="I237" i="42"/>
  <c r="I238" i="42" s="1"/>
  <c r="J59" i="7" l="1"/>
  <c r="J41" i="7"/>
  <c r="J28" i="7"/>
  <c r="J17" i="7"/>
  <c r="G41" i="9"/>
  <c r="C11" i="13" l="1"/>
  <c r="C9" i="13"/>
  <c r="C7" i="13"/>
  <c r="A7" i="44"/>
  <c r="A7" i="41"/>
  <c r="I196" i="42"/>
  <c r="I100" i="42"/>
  <c r="I55" i="42"/>
  <c r="I64" i="39"/>
  <c r="I38" i="39"/>
  <c r="H5" i="41" l="1"/>
  <c r="A6" i="45"/>
  <c r="B76" i="18" l="1"/>
  <c r="E81" i="18"/>
  <c r="B8" i="44"/>
  <c r="A3" i="44"/>
  <c r="A2" i="44"/>
  <c r="A1" i="44"/>
  <c r="D8" i="43"/>
  <c r="E8" i="43"/>
  <c r="A3" i="43"/>
  <c r="A2" i="43"/>
  <c r="A1" i="43"/>
  <c r="H8" i="43" l="1"/>
  <c r="H10" i="43" s="1"/>
  <c r="F8" i="43"/>
  <c r="C7" i="44" l="1"/>
  <c r="D7" i="44" s="1"/>
  <c r="E82" i="18" l="1"/>
  <c r="B9" i="41"/>
  <c r="F17" i="11" l="1"/>
  <c r="B102" i="42"/>
  <c r="A102" i="42"/>
  <c r="E8" i="4" l="1"/>
  <c r="D8" i="4"/>
  <c r="F8" i="4" l="1"/>
  <c r="H8" i="4"/>
  <c r="H10" i="4" s="1"/>
  <c r="J63" i="7" l="1"/>
  <c r="A4" i="9"/>
  <c r="A4" i="10"/>
  <c r="A4" i="39"/>
  <c r="A3" i="9"/>
  <c r="A3" i="10"/>
  <c r="A3" i="39"/>
  <c r="A2" i="9"/>
  <c r="A2" i="10"/>
  <c r="A2" i="39"/>
  <c r="A1" i="9"/>
  <c r="A1" i="10"/>
  <c r="A1" i="39"/>
  <c r="A4" i="42"/>
  <c r="A3" i="42"/>
  <c r="A2" i="42"/>
  <c r="A1" i="42"/>
  <c r="A4" i="7"/>
  <c r="A3" i="7"/>
  <c r="A2" i="7"/>
  <c r="A1" i="7"/>
  <c r="A4" i="6"/>
  <c r="A3" i="6"/>
  <c r="A2" i="6"/>
  <c r="A1" i="6"/>
  <c r="A3" i="13"/>
  <c r="A2" i="13"/>
  <c r="A1" i="13"/>
  <c r="A3" i="18"/>
  <c r="A2" i="18"/>
  <c r="A1" i="18"/>
  <c r="A3" i="41"/>
  <c r="A2" i="41"/>
  <c r="A1" i="41"/>
  <c r="A3" i="4"/>
  <c r="A2" i="4"/>
  <c r="A1" i="4"/>
  <c r="A4" i="11"/>
  <c r="I32" i="2"/>
  <c r="J52" i="7" l="1"/>
  <c r="J49" i="7" l="1"/>
  <c r="H8" i="7"/>
  <c r="F20" i="11" l="1"/>
  <c r="F16" i="11"/>
  <c r="F15" i="11"/>
  <c r="F14" i="11"/>
  <c r="F13" i="11"/>
  <c r="E9" i="11"/>
  <c r="E8" i="11"/>
  <c r="J40" i="39"/>
  <c r="B40" i="39"/>
  <c r="A40" i="39"/>
  <c r="L114" i="42"/>
  <c r="J156" i="42"/>
  <c r="B156" i="42"/>
  <c r="A156" i="42"/>
  <c r="J57" i="42"/>
  <c r="J102" i="42" s="1"/>
  <c r="B57" i="42"/>
  <c r="A57" i="42"/>
  <c r="L18" i="42"/>
  <c r="L17" i="42"/>
  <c r="J6" i="42"/>
  <c r="B6" i="42"/>
  <c r="A6" i="42"/>
  <c r="A62" i="7"/>
  <c r="A14" i="39"/>
  <c r="J14" i="39"/>
  <c r="B14" i="39"/>
  <c r="B6" i="6"/>
  <c r="A6" i="6"/>
  <c r="G46" i="7"/>
  <c r="D46" i="7"/>
  <c r="B46" i="7"/>
  <c r="A45" i="7"/>
  <c r="A21" i="7"/>
  <c r="A31" i="7"/>
  <c r="G22" i="7"/>
  <c r="G32" i="7"/>
  <c r="D32" i="7"/>
  <c r="B32" i="7"/>
  <c r="J26" i="7"/>
  <c r="J25" i="7"/>
  <c r="J24" i="7"/>
  <c r="J23" i="7"/>
  <c r="B22" i="7"/>
  <c r="B13" i="7"/>
  <c r="D22" i="7"/>
  <c r="A12" i="7"/>
  <c r="A6" i="7" s="1"/>
  <c r="G13" i="7"/>
  <c r="E13" i="7"/>
  <c r="D13" i="7"/>
  <c r="J8" i="7"/>
  <c r="H15" i="7" s="1"/>
  <c r="J15" i="7" s="1"/>
  <c r="J7" i="7"/>
  <c r="H14" i="7" s="1"/>
  <c r="J14" i="7" s="1"/>
  <c r="J27" i="7" l="1"/>
  <c r="L57" i="7"/>
  <c r="L58" i="7" s="1"/>
  <c r="L60" i="7" s="1"/>
  <c r="J13" i="7"/>
  <c r="I13" i="7" s="1"/>
  <c r="F8" i="11" s="1"/>
  <c r="J16" i="7"/>
  <c r="L18" i="7" s="1"/>
  <c r="J53" i="7" l="1"/>
  <c r="J22" i="7"/>
  <c r="I22" i="7" s="1"/>
  <c r="J34" i="7"/>
  <c r="J35" i="7"/>
  <c r="J36" i="7"/>
  <c r="J37" i="7"/>
  <c r="J38" i="7"/>
  <c r="J39" i="7"/>
  <c r="J33" i="7"/>
  <c r="L34" i="7"/>
  <c r="L35" i="7"/>
  <c r="L36" i="7"/>
  <c r="L37" i="7"/>
  <c r="L38" i="7"/>
  <c r="L39" i="7"/>
  <c r="L33" i="7"/>
  <c r="J57" i="7"/>
  <c r="N29" i="39"/>
  <c r="N25" i="39"/>
  <c r="M29" i="39"/>
  <c r="M25" i="39"/>
  <c r="D9" i="2"/>
  <c r="A9" i="2"/>
  <c r="L29" i="7" l="1"/>
  <c r="J50" i="7"/>
  <c r="J54" i="7" s="1"/>
  <c r="J58" i="7" s="1"/>
  <c r="J46" i="7" s="1"/>
  <c r="J40" i="7"/>
  <c r="L42" i="7" s="1"/>
  <c r="M31" i="39"/>
  <c r="M33" i="39" s="1"/>
  <c r="M34" i="39" s="1"/>
  <c r="N31" i="39"/>
  <c r="N33" i="39" s="1"/>
  <c r="N34" i="39" s="1"/>
  <c r="J32" i="7"/>
  <c r="I32" i="7" s="1"/>
  <c r="D8" i="2"/>
  <c r="A8" i="2"/>
  <c r="D7" i="2"/>
  <c r="A7" i="2"/>
  <c r="C15" i="13"/>
  <c r="C13" i="13"/>
  <c r="B19" i="13"/>
  <c r="A19" i="13"/>
  <c r="B17" i="13"/>
  <c r="A17" i="13"/>
  <c r="B15" i="13"/>
  <c r="A15" i="13"/>
  <c r="G15" i="13"/>
  <c r="B13" i="13"/>
  <c r="A13" i="13"/>
  <c r="G13" i="13"/>
  <c r="B11" i="13"/>
  <c r="A11" i="13"/>
  <c r="G11" i="13"/>
  <c r="A9" i="13"/>
  <c r="B9" i="13"/>
  <c r="G9" i="13"/>
  <c r="I46" i="7" l="1"/>
  <c r="F18" i="11" s="1"/>
  <c r="B7" i="13"/>
  <c r="A7" i="13"/>
  <c r="F10" i="11" l="1"/>
  <c r="F9" i="11"/>
  <c r="E11" i="11"/>
  <c r="G19" i="13" l="1"/>
  <c r="E60" i="18" l="1"/>
  <c r="E78" i="18"/>
  <c r="E30" i="18"/>
  <c r="E17" i="18"/>
  <c r="E10" i="11" s="1"/>
  <c r="E77" i="18" l="1"/>
  <c r="E33" i="18"/>
  <c r="E13" i="11" s="1"/>
  <c r="E84" i="18"/>
  <c r="E37" i="18"/>
  <c r="E40" i="18" s="1"/>
  <c r="E14" i="11" s="1"/>
  <c r="E63" i="18" l="1"/>
  <c r="E17" i="11" s="1"/>
  <c r="H6" i="45" s="1"/>
  <c r="C6" i="45" s="1"/>
  <c r="E83" i="18"/>
  <c r="E76" i="18" s="1"/>
  <c r="E21" i="11" s="1"/>
  <c r="H21" i="11" s="1"/>
  <c r="E34" i="18"/>
  <c r="E70" i="18" l="1"/>
  <c r="E50" i="18"/>
  <c r="E52" i="18" s="1"/>
  <c r="E15" i="11" s="1"/>
  <c r="E66" i="18" l="1"/>
  <c r="E18" i="11" s="1"/>
  <c r="E55" i="18"/>
  <c r="E57" i="18" s="1"/>
  <c r="E16" i="11" s="1"/>
  <c r="F45" i="10"/>
  <c r="E45" i="10"/>
  <c r="F40" i="10"/>
  <c r="E40" i="10"/>
  <c r="F32" i="10"/>
  <c r="E32" i="10"/>
  <c r="F19" i="10"/>
  <c r="E19" i="10"/>
  <c r="H66" i="9"/>
  <c r="I62" i="9"/>
  <c r="I61" i="9"/>
  <c r="I60" i="9"/>
  <c r="K48" i="9"/>
  <c r="G40" i="9"/>
  <c r="D40" i="9" s="1"/>
  <c r="G39" i="9"/>
  <c r="D39" i="9" s="1"/>
  <c r="H21" i="9"/>
  <c r="B21" i="9"/>
  <c r="H20" i="9"/>
  <c r="H19" i="9"/>
  <c r="H18" i="9"/>
  <c r="H17" i="9"/>
  <c r="H16" i="9"/>
  <c r="H11" i="9"/>
  <c r="D11" i="9"/>
  <c r="H10" i="9"/>
  <c r="D10" i="9"/>
  <c r="C37" i="6"/>
  <c r="E41" i="6" s="1"/>
  <c r="E28" i="6"/>
  <c r="C20" i="6"/>
  <c r="C25" i="6" s="1"/>
  <c r="D41" i="6" s="1"/>
  <c r="F28" i="6" l="1"/>
  <c r="F30" i="6" s="1"/>
  <c r="H30" i="6" s="1"/>
  <c r="E30" i="6"/>
  <c r="F41" i="6"/>
  <c r="D12" i="9"/>
  <c r="B12" i="9" s="1"/>
  <c r="K45" i="9" s="1"/>
  <c r="H22" i="9"/>
  <c r="B22" i="9" s="1"/>
  <c r="F47" i="10"/>
  <c r="E47" i="10"/>
  <c r="H12" i="9"/>
  <c r="E29" i="6"/>
  <c r="F29" i="6" s="1"/>
  <c r="H29" i="6" s="1"/>
  <c r="H28" i="6" l="1"/>
  <c r="H31" i="6" s="1"/>
  <c r="E42" i="6" s="1"/>
  <c r="I14" i="9"/>
  <c r="F38" i="9" s="1"/>
  <c r="K46" i="9"/>
  <c r="K47" i="9"/>
  <c r="B38" i="9" l="1"/>
  <c r="D38" i="9" s="1"/>
  <c r="K34" i="9"/>
  <c r="K32" i="9"/>
  <c r="C62" i="9"/>
  <c r="J32" i="9"/>
  <c r="F62" i="9"/>
  <c r="C63" i="9"/>
  <c r="J26" i="9"/>
  <c r="J28" i="9"/>
  <c r="K26" i="9"/>
  <c r="J31" i="9"/>
  <c r="I63" i="9"/>
  <c r="I64" i="9" s="1"/>
  <c r="I65" i="9" s="1"/>
  <c r="G66" i="9" s="1"/>
  <c r="K31" i="9"/>
  <c r="J34" i="9"/>
  <c r="K28" i="9"/>
  <c r="F63" i="9"/>
  <c r="F42" i="6"/>
  <c r="F44" i="6" s="1"/>
  <c r="F45" i="6" s="1"/>
  <c r="H154" i="42" l="1"/>
  <c r="G17" i="11" s="1"/>
  <c r="H17" i="11" s="1"/>
  <c r="G20" i="11"/>
  <c r="G13" i="11"/>
  <c r="H13" i="11" s="1"/>
  <c r="G72" i="9"/>
  <c r="I66" i="9" s="1"/>
  <c r="D63" i="9" s="1"/>
  <c r="F46" i="6"/>
  <c r="J60" i="7"/>
  <c r="G18" i="11" s="1"/>
  <c r="H18" i="11" s="1"/>
  <c r="G16" i="11"/>
  <c r="H16" i="11" s="1"/>
  <c r="J42" i="7"/>
  <c r="G10" i="11" s="1"/>
  <c r="H10" i="11" s="1"/>
  <c r="C14" i="13" s="1"/>
  <c r="D14" i="13" s="1"/>
  <c r="G14" i="11"/>
  <c r="H14" i="11" s="1"/>
  <c r="J29" i="7"/>
  <c r="G9" i="11" s="1"/>
  <c r="H9" i="11" s="1"/>
  <c r="G15" i="11"/>
  <c r="H15" i="11" s="1"/>
  <c r="J18" i="7"/>
  <c r="G8" i="11" s="1"/>
  <c r="H8" i="11" s="1"/>
  <c r="F11" i="11"/>
  <c r="D32" i="9"/>
  <c r="D31" i="9"/>
  <c r="D28" i="9"/>
  <c r="D26" i="9"/>
  <c r="G62" i="9"/>
  <c r="D62" i="9"/>
  <c r="G63" i="9"/>
  <c r="H12" i="11" l="1"/>
  <c r="C10" i="13"/>
  <c r="C12" i="13"/>
  <c r="G11" i="11"/>
  <c r="H11" i="11" s="1"/>
  <c r="H7" i="11" s="1"/>
  <c r="D12" i="13" l="1"/>
  <c r="E12" i="13"/>
  <c r="F12" i="13"/>
  <c r="E10" i="13"/>
  <c r="F10" i="13"/>
  <c r="D10" i="13"/>
  <c r="C18" i="13"/>
  <c r="E14" i="13"/>
  <c r="F14" i="13"/>
  <c r="C16" i="13"/>
  <c r="D16" i="13" l="1"/>
  <c r="F16" i="13"/>
  <c r="F18" i="13"/>
  <c r="E18" i="13"/>
  <c r="D18" i="13"/>
  <c r="G10" i="13"/>
  <c r="H10" i="13" s="1"/>
  <c r="G12" i="13"/>
  <c r="H12" i="13" s="1"/>
  <c r="G14" i="13"/>
  <c r="H14" i="13" s="1"/>
  <c r="C8" i="13"/>
  <c r="E16" i="13"/>
  <c r="J7" i="2"/>
  <c r="E8" i="13" l="1"/>
  <c r="F8" i="13"/>
  <c r="D8" i="13"/>
  <c r="G18" i="13"/>
  <c r="G16" i="13"/>
  <c r="J8" i="2"/>
  <c r="G8" i="13" l="1"/>
  <c r="G7" i="13"/>
  <c r="H16" i="13"/>
  <c r="H18" i="13" l="1"/>
  <c r="H8" i="13"/>
  <c r="G17" i="13" l="1"/>
  <c r="C17" i="13" l="1"/>
  <c r="E8" i="41" l="1"/>
  <c r="C7" i="41" l="1"/>
  <c r="D7" i="41" s="1"/>
  <c r="E72" i="18" l="1"/>
  <c r="E73" i="18" s="1"/>
  <c r="E20" i="11" s="1"/>
  <c r="H20" i="11" s="1"/>
  <c r="H19" i="11" s="1"/>
  <c r="G22" i="11" s="1"/>
  <c r="I18" i="11" l="1"/>
  <c r="I16" i="11"/>
  <c r="I13" i="11"/>
  <c r="I15" i="11"/>
  <c r="I17" i="11"/>
  <c r="I14" i="11"/>
  <c r="I22" i="11"/>
  <c r="I21" i="11"/>
  <c r="J9" i="2" l="1"/>
  <c r="C20" i="13"/>
  <c r="J8" i="11"/>
  <c r="I23" i="11"/>
  <c r="D20" i="13" l="1"/>
  <c r="E20" i="13"/>
  <c r="E22" i="13" s="1"/>
  <c r="F20" i="13"/>
  <c r="F22" i="13" s="1"/>
  <c r="C23" i="13"/>
  <c r="D22" i="13"/>
  <c r="D24" i="13" s="1"/>
  <c r="J22" i="11"/>
  <c r="I20" i="11"/>
  <c r="I8" i="11"/>
  <c r="J11" i="2"/>
  <c r="K11" i="2" s="1"/>
  <c r="I9" i="11"/>
  <c r="I10" i="11"/>
  <c r="I11" i="11"/>
  <c r="E24" i="13" l="1"/>
  <c r="F24" i="13" s="1"/>
  <c r="G20" i="13"/>
  <c r="H20" i="13" s="1"/>
  <c r="D21" i="13" l="1"/>
  <c r="D23" i="13"/>
  <c r="F23" i="13"/>
  <c r="F21" i="13"/>
  <c r="E21" i="13"/>
  <c r="E23" i="13"/>
</calcChain>
</file>

<file path=xl/sharedStrings.xml><?xml version="1.0" encoding="utf-8"?>
<sst xmlns="http://schemas.openxmlformats.org/spreadsheetml/2006/main" count="673" uniqueCount="413">
  <si>
    <t>Jazidas</t>
  </si>
  <si>
    <t>Km a Ré</t>
  </si>
  <si>
    <t>Km a Vante</t>
  </si>
  <si>
    <t>DMT jazida</t>
  </si>
  <si>
    <t>DIST. FIXA</t>
  </si>
  <si>
    <t>EXTENSÃO</t>
  </si>
  <si>
    <t>J1</t>
  </si>
  <si>
    <t>Quantidade Jazidas:</t>
  </si>
  <si>
    <t>TOTAL:</t>
  </si>
  <si>
    <t>A1</t>
  </si>
  <si>
    <t>A2</t>
  </si>
  <si>
    <t>A3</t>
  </si>
  <si>
    <t>1.0</t>
  </si>
  <si>
    <t>SERVIÇOS PRELIMINARES</t>
  </si>
  <si>
    <t>1.1</t>
  </si>
  <si>
    <t>Mobilização e desmobilização de equipamentos</t>
  </si>
  <si>
    <t>Quantidade:</t>
  </si>
  <si>
    <t>und</t>
  </si>
  <si>
    <t>1.2</t>
  </si>
  <si>
    <t>Comprimento:</t>
  </si>
  <si>
    <t>m</t>
  </si>
  <si>
    <t>Altura:</t>
  </si>
  <si>
    <t>Nº de Placas:</t>
  </si>
  <si>
    <t>m²</t>
  </si>
  <si>
    <t>2.0</t>
  </si>
  <si>
    <t>Extensão:</t>
  </si>
  <si>
    <t>km</t>
  </si>
  <si>
    <t>Largura:</t>
  </si>
  <si>
    <t>2.1</t>
  </si>
  <si>
    <t>Lados:</t>
  </si>
  <si>
    <t>Área total de roçada:</t>
  </si>
  <si>
    <t>há</t>
  </si>
  <si>
    <t>2.2</t>
  </si>
  <si>
    <t>2.3</t>
  </si>
  <si>
    <t>Volume de Revest. Primário:</t>
  </si>
  <si>
    <t>m³</t>
  </si>
  <si>
    <t>Limpeza mecanizada da camada vegetal</t>
  </si>
  <si>
    <t>Área de limpeza camada vegetal:</t>
  </si>
  <si>
    <t>2.4</t>
  </si>
  <si>
    <t>Expurgo de jazida</t>
  </si>
  <si>
    <t>Espessura:</t>
  </si>
  <si>
    <t>Volume do expurgo:</t>
  </si>
  <si>
    <t>2.5</t>
  </si>
  <si>
    <t>Extensão :</t>
  </si>
  <si>
    <t>Volume:</t>
  </si>
  <si>
    <t>3.0</t>
  </si>
  <si>
    <t>3.1</t>
  </si>
  <si>
    <t>t/m³</t>
  </si>
  <si>
    <t>DMT:</t>
  </si>
  <si>
    <t>Transporte de material:</t>
  </si>
  <si>
    <t>t.km</t>
  </si>
  <si>
    <t>3.2</t>
  </si>
  <si>
    <t>Área de jazida</t>
  </si>
  <si>
    <t>Sicro 5502986</t>
  </si>
  <si>
    <t>Sicro 4915611</t>
  </si>
  <si>
    <t>Sicro 5914374</t>
  </si>
  <si>
    <t>Código</t>
  </si>
  <si>
    <t>Item</t>
  </si>
  <si>
    <t>1.3</t>
  </si>
  <si>
    <t>Talude (2,00 x 0,30)</t>
  </si>
  <si>
    <t>Largura média:</t>
  </si>
  <si>
    <t>Descrição</t>
  </si>
  <si>
    <t>Total</t>
  </si>
  <si>
    <t>A - Equipamentos</t>
  </si>
  <si>
    <t>A1 - Equipamentos Pesados transportados pelo cavalo mecânico com reboque</t>
  </si>
  <si>
    <t>Quant</t>
  </si>
  <si>
    <t>E9540</t>
  </si>
  <si>
    <t>Trator sobre esteiras com lâmina - 127 kW</t>
  </si>
  <si>
    <t>E9524</t>
  </si>
  <si>
    <t>Motoniveladora - (93 kw)</t>
  </si>
  <si>
    <t>E9762</t>
  </si>
  <si>
    <t xml:space="preserve">Total </t>
  </si>
  <si>
    <t>Ida e Volta (2x) =</t>
  </si>
  <si>
    <t>Mobilização e Desmobilização =</t>
  </si>
  <si>
    <t>Distância total =</t>
  </si>
  <si>
    <t>A2 - Equipamentos Leves</t>
  </si>
  <si>
    <t>Veloc. (km/h)</t>
  </si>
  <si>
    <t>Distância ida e volta (km)</t>
  </si>
  <si>
    <t>Horas</t>
  </si>
  <si>
    <t>Custo Horário</t>
  </si>
  <si>
    <t>Valor</t>
  </si>
  <si>
    <t>E9579</t>
  </si>
  <si>
    <t>Caminhão Basculante - 10 m³ - 15 t (188 kw)</t>
  </si>
  <si>
    <t>E9571</t>
  </si>
  <si>
    <t>Caminhão tanque com capacidade de 10.000 l - 188 kW</t>
  </si>
  <si>
    <t>Custo total</t>
  </si>
  <si>
    <t>B1 - Cálculo do Preço por km do transporte comercial com cavalo mecânico com reboque</t>
  </si>
  <si>
    <t>Custo Operativo</t>
  </si>
  <si>
    <t>E9666</t>
  </si>
  <si>
    <t>Cavalo Mecânico com  Semi Reboque 30 t</t>
  </si>
  <si>
    <t>R$/h</t>
  </si>
  <si>
    <t>Velocidade Média:</t>
  </si>
  <si>
    <t>km/h</t>
  </si>
  <si>
    <t>Custo por km:</t>
  </si>
  <si>
    <t>R$/km</t>
  </si>
  <si>
    <t>C - Mobilização e Desmobilização de equipamentos</t>
  </si>
  <si>
    <t>unidade</t>
  </si>
  <si>
    <t>Preço Unit.</t>
  </si>
  <si>
    <t>C1</t>
  </si>
  <si>
    <t>Transporte de Equipamentos pesados</t>
  </si>
  <si>
    <t>C2</t>
  </si>
  <si>
    <t>Transporte de Equipamentos leves</t>
  </si>
  <si>
    <t>Custo Total</t>
  </si>
  <si>
    <t>Custo</t>
  </si>
  <si>
    <t>COMPOSIÇÃO DA PARCELA DE BDI (BONIFICAÇÃO E DESPESAS INDIRETAS)</t>
  </si>
  <si>
    <t>TIPO DE BDI</t>
  </si>
  <si>
    <t>COM DESONERAÇÃO</t>
  </si>
  <si>
    <t>X</t>
  </si>
  <si>
    <t>SEM DESONERAÇÃO</t>
  </si>
  <si>
    <t>TIPO DE SERVIÇO</t>
  </si>
  <si>
    <t>CONSTRUÇÃO DE EDIFICAÇÕES</t>
  </si>
  <si>
    <t>CONSTRUÇÃO DE RODOVIAS E FERROVIAS</t>
  </si>
  <si>
    <t>CONSTRUÇÃO DE REDES DE ABASTECIMENTO DE ÁGUA, COLETA DE ESGOTO E CONSTRUÇÕES DE CORRELATAS</t>
  </si>
  <si>
    <t>CONSTRUÇÃO E MANUTENÇÃO DE ESTAÇÕES E REDES DE DISTRIBUIÇÃO DE ENERGIA ELÉTRICA</t>
  </si>
  <si>
    <t>OBRAS PORTUÁRIAS, MARÍTIMAS E FLUVIAIS</t>
  </si>
  <si>
    <t>FORNECIMENTO DE MATERIAIS</t>
  </si>
  <si>
    <t>ÍNDICES PERCENTUAIS</t>
  </si>
  <si>
    <t>%</t>
  </si>
  <si>
    <t>min</t>
  </si>
  <si>
    <t>max</t>
  </si>
  <si>
    <t>ADMINISTRAÇÃO CENTRAL</t>
  </si>
  <si>
    <t>A =</t>
  </si>
  <si>
    <t>DESPESAS FINANCEIRAS</t>
  </si>
  <si>
    <t>DF =</t>
  </si>
  <si>
    <t>SEGURO, GARANTIA E RISCOS</t>
  </si>
  <si>
    <t>SEGURO + GARANTIA  (S + G) =</t>
  </si>
  <si>
    <t>RISCO (R) =</t>
  </si>
  <si>
    <t>LUCRO</t>
  </si>
  <si>
    <t>L =</t>
  </si>
  <si>
    <t>IMPOSTOS</t>
  </si>
  <si>
    <t>PIS =</t>
  </si>
  <si>
    <t>COFINS =</t>
  </si>
  <si>
    <t xml:space="preserve">T = </t>
  </si>
  <si>
    <t>CÁLCULO</t>
  </si>
  <si>
    <t>LISTA DE ERROS</t>
  </si>
  <si>
    <t>AC =</t>
  </si>
  <si>
    <t>TAXA DE RATEIO DA ADMINISTRAÇÃO CENTRAL</t>
  </si>
  <si>
    <t>S + G =</t>
  </si>
  <si>
    <t>SEGURO E GARANTIA DO EMPREENDIMENTO</t>
  </si>
  <si>
    <t>R =</t>
  </si>
  <si>
    <t>TAXA DE RISCO</t>
  </si>
  <si>
    <t>TAXA DE DESPESAS FINANCEIRAS</t>
  </si>
  <si>
    <t>TAXA DE LUCRO</t>
  </si>
  <si>
    <t>T =</t>
  </si>
  <si>
    <t>TAXA DE TRIBUTOS</t>
  </si>
  <si>
    <t>BDI DE REFERÊNCIAS S/ INSS</t>
  </si>
  <si>
    <t>BDI DE REFERÊNCIAS C/ INSS</t>
  </si>
  <si>
    <t>MÍNIMO</t>
  </si>
  <si>
    <t>MÁXIMO</t>
  </si>
  <si>
    <t>BDI CALCULADO  =</t>
  </si>
  <si>
    <t>DE ACORDO COM:</t>
  </si>
  <si>
    <t>LEI Nº 12.546, DE 14 DE DEZEMBRO DE 2011</t>
  </si>
  <si>
    <t>LEI Nº 13.161, DE 31 DE AGOSTO DE 2015</t>
  </si>
  <si>
    <t>BDI CALCULADO</t>
  </si>
  <si>
    <t>CÓDIGO</t>
  </si>
  <si>
    <t>DESCRIÇÃO</t>
  </si>
  <si>
    <t>HORISTA %</t>
  </si>
  <si>
    <t>MENSALISTA %</t>
  </si>
  <si>
    <t>GRUPO A</t>
  </si>
  <si>
    <t>INSS</t>
  </si>
  <si>
    <t xml:space="preserve"> SESI</t>
  </si>
  <si>
    <t>SENAI</t>
  </si>
  <si>
    <t>A4</t>
  </si>
  <si>
    <t>INCRA</t>
  </si>
  <si>
    <t>A5</t>
  </si>
  <si>
    <t>SEBRAE</t>
  </si>
  <si>
    <t>A6</t>
  </si>
  <si>
    <t>Salário-Educação</t>
  </si>
  <si>
    <t>A7</t>
  </si>
  <si>
    <t>Seguro Contra Acidentes de Trabalho</t>
  </si>
  <si>
    <t>A8</t>
  </si>
  <si>
    <t>FGTS</t>
  </si>
  <si>
    <t>A9</t>
  </si>
  <si>
    <t>SECONCI</t>
  </si>
  <si>
    <t>A</t>
  </si>
  <si>
    <t>Total dos Encargos Sociais</t>
  </si>
  <si>
    <t>GRUPO B</t>
  </si>
  <si>
    <t>B1</t>
  </si>
  <si>
    <t>Repouso Semanal Remunerado</t>
  </si>
  <si>
    <t>NÃO INCIDE</t>
  </si>
  <si>
    <t>B2</t>
  </si>
  <si>
    <t>Feriados</t>
  </si>
  <si>
    <t>B3</t>
  </si>
  <si>
    <t>Auxilio - enfermidade</t>
  </si>
  <si>
    <t>B4</t>
  </si>
  <si>
    <t xml:space="preserve"> 13º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</si>
  <si>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</si>
  <si>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</si>
  <si>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</si>
  <si>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</si>
  <si>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</si>
  <si>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</si>
  <si>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</si>
  <si>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Auxilio acidete de trabalho</t>
  </si>
  <si>
    <t>B9</t>
  </si>
  <si>
    <t>Férias Gozadas</t>
  </si>
  <si>
    <t>B10</t>
  </si>
  <si>
    <t>Salário Maternidade</t>
  </si>
  <si>
    <t>B</t>
  </si>
  <si>
    <t>Total dos Encargos Sociais que recebem incidências de A</t>
  </si>
  <si>
    <t>GRUPO C</t>
  </si>
  <si>
    <t>Aviso Prévio Indenizado</t>
  </si>
  <si>
    <t>Aviso Prévio Trabalhado</t>
  </si>
  <si>
    <t>C3</t>
  </si>
  <si>
    <t>Férias Idenizadas</t>
  </si>
  <si>
    <t>C4</t>
  </si>
  <si>
    <t>Depósito rescisão sem Justa Causa</t>
  </si>
  <si>
    <t>C5</t>
  </si>
  <si>
    <t>Idenização Adicional</t>
  </si>
  <si>
    <t>C</t>
  </si>
  <si>
    <t>Total dos Encargos Sociais que não recebem incidências globais de A</t>
  </si>
  <si>
    <t>GRUPO D</t>
  </si>
  <si>
    <t>D1</t>
  </si>
  <si>
    <t>Reincidência de Grupo A sobre Grupo B</t>
  </si>
  <si>
    <t>D2</t>
  </si>
  <si>
    <t>Reincidência de Grupo A sobre Aviso Prévio Trabalhado e Reincidência doFGTSsobre Aviso Prévio Indenizado</t>
  </si>
  <si>
    <t>D</t>
  </si>
  <si>
    <t>Total das Taxas incidências e reincidências</t>
  </si>
  <si>
    <t>TOTAL (A+B+C+D)</t>
  </si>
  <si>
    <t>TRANSPORTE</t>
  </si>
  <si>
    <t>Rolo compactador de pneus autopropelido de 27 t - 85 Kw</t>
  </si>
  <si>
    <t>E9576</t>
  </si>
  <si>
    <t>Escavadeira Hidráulica de longo alcance sobre esteiras (103 kw)</t>
  </si>
  <si>
    <t>Placa da obra (3,60m x 1,80m)</t>
  </si>
  <si>
    <t>Km total do trecho</t>
  </si>
  <si>
    <t xml:space="preserve"> 1 </t>
  </si>
  <si>
    <t>Total Geral</t>
  </si>
  <si>
    <t>Banco</t>
  </si>
  <si>
    <t>Und</t>
  </si>
  <si>
    <t>Quant.</t>
  </si>
  <si>
    <t>Valor Unit</t>
  </si>
  <si>
    <t>Valor Unit com BDI</t>
  </si>
  <si>
    <t xml:space="preserve"> 1.1 </t>
  </si>
  <si>
    <t xml:space="preserve"> 1.2 </t>
  </si>
  <si>
    <t xml:space="preserve"> 1.3 </t>
  </si>
  <si>
    <t>30 DIAS</t>
  </si>
  <si>
    <t>60 DIAS</t>
  </si>
  <si>
    <t>Porcentagem</t>
  </si>
  <si>
    <t>Porcentagem Acumulado</t>
  </si>
  <si>
    <t>Custo Acumulado</t>
  </si>
  <si>
    <t>Cronograma Físico e Financeiro</t>
  </si>
  <si>
    <t>Cálculo da DMT</t>
  </si>
  <si>
    <t>Tipo</t>
  </si>
  <si>
    <t>Composição</t>
  </si>
  <si>
    <t>SERP - SERVIÇOS PRELIMINARES</t>
  </si>
  <si>
    <t>Composição Auxiliar</t>
  </si>
  <si>
    <t>SEDI - SERVIÇOS DIVERSOS</t>
  </si>
  <si>
    <t>H</t>
  </si>
  <si>
    <t>Valor do BDI =&gt;</t>
  </si>
  <si>
    <t>Valor com BDI =&gt;</t>
  </si>
  <si>
    <t xml:space="preserve"> 88316 </t>
  </si>
  <si>
    <t>SERVENTE COM ENCARGOS COMPLEMENTARES</t>
  </si>
  <si>
    <t xml:space="preserve"> 88262 </t>
  </si>
  <si>
    <t>CARPINTEIRO DE FORMAS COM ENCARGOS COMPLEMENTARES</t>
  </si>
  <si>
    <t xml:space="preserve"> 94962 </t>
  </si>
  <si>
    <t>CONCRETO MAGRO PARA LASTRO, TRAÇO 1:4,5:4,5 (EM MASSA SECA DE CIMENTO/ AREIA MÉDIA/ BRITA 1) - PREPARO MECÂNICO COM BETONEIRA 400 L. AF_05/2021</t>
  </si>
  <si>
    <t>FUES - FUNDAÇÕES E ESTRUTURAS</t>
  </si>
  <si>
    <t>Insumo</t>
  </si>
  <si>
    <t xml:space="preserve"> 00004417 </t>
  </si>
  <si>
    <t>SARRAFO NAO APARELHADO *2,5 X 7* CM, EM MACARANDUBA, ANGELIM OU EQUIVALENTE DA REGIAO -  BRUTA</t>
  </si>
  <si>
    <t>Material</t>
  </si>
  <si>
    <t>M</t>
  </si>
  <si>
    <t xml:space="preserve"> 00004491 </t>
  </si>
  <si>
    <t>PONTALETE *7,5 X 7,5* CM EM PINUS, MISTA OU EQUIVALENTE DA REGIAO - BRUTA</t>
  </si>
  <si>
    <t xml:space="preserve"> 00004813 </t>
  </si>
  <si>
    <t xml:space="preserve"> 00005075 </t>
  </si>
  <si>
    <t>PREGO DE ACO POLIDO COM CABECA 18 X 30 (2 3/4 X 10)</t>
  </si>
  <si>
    <t>KG</t>
  </si>
  <si>
    <t>Equipamentos</t>
  </si>
  <si>
    <t>Quantidade</t>
  </si>
  <si>
    <t>Utilização</t>
  </si>
  <si>
    <t>Custo Operacional</t>
  </si>
  <si>
    <t>Operativa</t>
  </si>
  <si>
    <t>Improdutiva</t>
  </si>
  <si>
    <t>Custo Horário de Equipamentos =&gt;</t>
  </si>
  <si>
    <t>Mão de Obra</t>
  </si>
  <si>
    <t>Salário Hora</t>
  </si>
  <si>
    <t>P9824</t>
  </si>
  <si>
    <t>Servente</t>
  </si>
  <si>
    <t>Custo Horário da Mão de Obra =&gt;</t>
  </si>
  <si>
    <t>Custo Horário de Execução =&gt;</t>
  </si>
  <si>
    <t>Fator de Influencia da Chuva - FIC =&gt;</t>
  </si>
  <si>
    <t>Custo do FIC =&gt;</t>
  </si>
  <si>
    <t>Produção de Equipe =&gt;</t>
  </si>
  <si>
    <t>Custo Unitário de Execução =&gt;</t>
  </si>
  <si>
    <t>E9577</t>
  </si>
  <si>
    <t>Trator agrícola sobre pneus - 77 kW</t>
  </si>
  <si>
    <t>mês</t>
  </si>
  <si>
    <t>MOVT - MOVIMENTO DE TERRA</t>
  </si>
  <si>
    <t>Próprio</t>
  </si>
  <si>
    <t>SINAPI</t>
  </si>
  <si>
    <t>Recomposição de revestimento primário com material de jazida</t>
  </si>
  <si>
    <t>Transporte com caminhão basculante de 10 m³ - rodovia em revestimento primário</t>
  </si>
  <si>
    <t xml:space="preserve"> 1.4 </t>
  </si>
  <si>
    <t>90 DIAS</t>
  </si>
  <si>
    <t>1.4</t>
  </si>
  <si>
    <t>PLACA DE OBRA (PARA CONSTRUCAO CIVIL) EM CHAPA GALVANIZADA *N. 22*, ADESIVADA, DE *2,4 X 1,2* M (SEM POSTES PARA FIXACAO)</t>
  </si>
  <si>
    <t>Planilha Resumo</t>
  </si>
  <si>
    <t>Planilha Orçamentária</t>
  </si>
  <si>
    <r>
      <t>m</t>
    </r>
    <r>
      <rPr>
        <b/>
        <i/>
        <sz val="12"/>
        <rFont val="Arial"/>
        <family val="2"/>
      </rPr>
      <t>³</t>
    </r>
  </si>
  <si>
    <t>Dmt:</t>
  </si>
  <si>
    <t>m2</t>
  </si>
  <si>
    <t>m3</t>
  </si>
  <si>
    <t>Composições Analíticas com Preço Unitário - Próprias</t>
  </si>
  <si>
    <t>Placa de obra em chapa de aço galvanizada</t>
  </si>
  <si>
    <t>Grade de 24 discos rebocável de D = 60 cm (24”)</t>
  </si>
  <si>
    <t>E9518</t>
  </si>
  <si>
    <t>Composições Analíticas com Preço Unitário - Sicro</t>
  </si>
  <si>
    <t>Valor total</t>
  </si>
  <si>
    <t xml:space="preserve"> COMP. 01</t>
  </si>
  <si>
    <t xml:space="preserve"> COMP. 02</t>
  </si>
  <si>
    <t>COMP. 02</t>
  </si>
  <si>
    <t>COMP. 01</t>
  </si>
  <si>
    <t xml:space="preserve"> COMP. 03</t>
  </si>
  <si>
    <t xml:space="preserve"> COMP. 04</t>
  </si>
  <si>
    <t xml:space="preserve"> COMP. 05</t>
  </si>
  <si>
    <t>Reparação das Jazidas</t>
  </si>
  <si>
    <t>COMP. 03</t>
  </si>
  <si>
    <t>COMP. 04</t>
  </si>
  <si>
    <t>COMP. 05</t>
  </si>
  <si>
    <t>2.6</t>
  </si>
  <si>
    <t>Valor Unit =&gt;</t>
  </si>
  <si>
    <t>SICRO</t>
  </si>
  <si>
    <t>Prazo</t>
  </si>
  <si>
    <t>Área do Imóvel (m2)</t>
  </si>
  <si>
    <t>Quant. (m2 x mês)</t>
  </si>
  <si>
    <t>B8952</t>
  </si>
  <si>
    <t>Residencial (Imóvel), p/ Pessoal da Obra</t>
  </si>
  <si>
    <t>B8951</t>
  </si>
  <si>
    <t>Comercial (Imóvel), p/ Aluguel de imóvel para Canteiro de Obras</t>
  </si>
  <si>
    <t>Tabela de Preços de Consultoria - Resolução nº 11/2020</t>
  </si>
  <si>
    <t>Apoio para Administração da obra e Funcionarios</t>
  </si>
  <si>
    <t>Administração local da obra</t>
  </si>
  <si>
    <t>P9946</t>
  </si>
  <si>
    <t>P9827</t>
  </si>
  <si>
    <t>Vigia</t>
  </si>
  <si>
    <t>ENCARGOS SOCIAIS SOBRE A MÃO DE OBRA - SEM DESONERAÇÃO - SINAPI</t>
  </si>
  <si>
    <t>Trecho</t>
  </si>
  <si>
    <t>Extensão Total:</t>
  </si>
  <si>
    <t>(h/mês)</t>
  </si>
  <si>
    <t>Prazo (mês)</t>
  </si>
  <si>
    <t>Quant. (h)</t>
  </si>
  <si>
    <t>Limpeza mecanizada de camada vegetal, vegetação e pequenas árvores (diâmetro de tronco menor que 0,20 m), com trator de estreiras - Laterais da pista de rolamento.</t>
  </si>
  <si>
    <t>Valor Unit.</t>
  </si>
  <si>
    <t>Composições Analíticas com Preço Unitário - Sinapi</t>
  </si>
  <si>
    <t>Limpeza mecanizada de camada vegetal, vegetação e pequenas árvores (diâmetro de tronco menor que 0,20 m), com trator de estreiras - Jazida</t>
  </si>
  <si>
    <t>Sinapi 98525</t>
  </si>
  <si>
    <t>Preço Total com BDI</t>
  </si>
  <si>
    <t>Trator de esteiras, potência 100 hp</t>
  </si>
  <si>
    <t>Extensão (km)</t>
  </si>
  <si>
    <t>Dmts das Jazidas (km)</t>
  </si>
  <si>
    <t>Média Ponderada (km):</t>
  </si>
  <si>
    <t>Fator:</t>
  </si>
  <si>
    <t>Referência: PARECER REFERÊNCIAL 002/2021 DA CGE QUE TOMOU COMO BASE A NOTA TÉCNICA Nº 002/2017, BEM COMO OS PARÂMETROS E FÓRMULAS DO ACÓRDÃO Nº 2622/2013 – TCU – Plenário.</t>
  </si>
  <si>
    <t>REVESTIMENTO PRIMÁRIO</t>
  </si>
  <si>
    <t>P9803</t>
  </si>
  <si>
    <t>Almoxarife</t>
  </si>
  <si>
    <t>P9884</t>
  </si>
  <si>
    <t>Encarregado</t>
  </si>
  <si>
    <t>Observações: Memória de cálculo referente à quantidade de horas trabalhada:</t>
  </si>
  <si>
    <t>44,00 x 4,00 = 176,00 (horas trabalhadas por semana x quantidade de semanas no mês = horas trabalhadas em um mês)</t>
  </si>
  <si>
    <t>176,00 x (Quantidade de meses) = Resultado (horas trabalhadas em um mês x quantidade de meses previsto em projeto = horas trabalhadas previstas em projeto)</t>
  </si>
  <si>
    <t xml:space="preserve">	Engenheiro auxiliar</t>
  </si>
  <si>
    <t>Distância (Teresina/PI - Local da Obra) =</t>
  </si>
  <si>
    <t>Desconto Calçamento existente:</t>
  </si>
  <si>
    <t>Km - localização da Jazida no trecho</t>
  </si>
  <si>
    <t>Reconformação da plataforma</t>
  </si>
  <si>
    <t>Sicro 4915598</t>
  </si>
  <si>
    <t>Área de Reconformação:</t>
  </si>
  <si>
    <t>Desconto Ponte existente:</t>
  </si>
  <si>
    <t>Rolo compactador compatador de pneus autopropelido  de 27t</t>
  </si>
  <si>
    <t>E9605</t>
  </si>
  <si>
    <t>Caminhão tanque com capacidade de 6.000 l - 136 kW</t>
  </si>
  <si>
    <t>t x km</t>
  </si>
  <si>
    <t>Extensão ----------------------------------------------------------------------------------------------------&gt;&gt;&gt;</t>
  </si>
  <si>
    <t>Largura da plataforma -------------------------------------------------------------------------------------&gt;&gt;&gt;</t>
  </si>
  <si>
    <t>Consumo de água p/ reconformação -------------------------------------------------------------------&gt;&gt;&gt;</t>
  </si>
  <si>
    <t>t/m²</t>
  </si>
  <si>
    <t>Consumo de água p/ execução --------------------------------------------------------------------&gt;&gt;&gt;</t>
  </si>
  <si>
    <t>Espessura da regularização ------------------------------------------------------------------------------&gt;&gt;&gt;</t>
  </si>
  <si>
    <t>DMT ---------------------------------------------------------------------------------------------------------&gt;&gt;&gt;</t>
  </si>
  <si>
    <t>Momento de transporte p/ reconformação -----------------------------------------------------------&gt;&gt;&gt;</t>
  </si>
  <si>
    <t>Momento de transporte p/ execução -------------------------------------------------------------&gt;&gt;&gt;</t>
  </si>
  <si>
    <t>Transporte de água com caminhão tanque de 10.000 l - rodovia em revestimento primario</t>
  </si>
  <si>
    <t>Transporte com caminhão basculante de 10 m³ - rodovia em revestimento primário - Recomposição de revestimento primário</t>
  </si>
  <si>
    <t>FONTE</t>
  </si>
  <si>
    <t>ITENS DE MAIOR RELEVÂNCIA</t>
  </si>
  <si>
    <t>ITENS RELEVANTES</t>
  </si>
  <si>
    <t>UNID.</t>
  </si>
  <si>
    <t>QUANT.</t>
  </si>
  <si>
    <t>Critérios de escolha dos itens relevantes:</t>
  </si>
  <si>
    <t>1. No levantamento foram considerados os serviços constantes do objeto;</t>
  </si>
  <si>
    <t>2. Até 08 itens, que representem individualmente mais de 4,00% do valor global, desconsiderados os itens de aquisição e transporte;</t>
  </si>
  <si>
    <t>3. Quantidade exigida no edital é igual a 40% da quantidade, no orçamento, do item escolhido.</t>
  </si>
  <si>
    <t>Cálculo da DMT DA ÁGUA</t>
  </si>
  <si>
    <t>Cálculo da DMT (ÁGUA)</t>
  </si>
  <si>
    <t>Cálculo da DMT (JAZIDAS)</t>
  </si>
  <si>
    <t>Mobilização e Desmobilização de Equipamentos</t>
  </si>
  <si>
    <t>Cálculo da DMT das jazidas (MATERIAL) - Trecho: Entronc. PI-245 (Isais Coelho-Pi)/ Conceição do Canindé-PI</t>
  </si>
  <si>
    <t xml:space="preserve">Memória de Cálculo </t>
  </si>
  <si>
    <t>BANCA: SINAPI - 10/2022 - Piauí / SICRO - 10/2022 - Sem desoneração - Horista: 111,86% / Mensalista: 70,63% - BDI: 22,00%</t>
  </si>
  <si>
    <t>CPRB(INSS)</t>
  </si>
  <si>
    <t>BANCA: SINAPI - 01/2023 - Piauí / SICRO - 01/2023 - COM Desoneração - Horista: 111,86% / Mensalista: 70,63% - BDI: 28,17%</t>
  </si>
  <si>
    <t>Valor do BDI 28,17%</t>
  </si>
  <si>
    <t>Valor Total</t>
  </si>
  <si>
    <t>Valor do BDI (28,17%)</t>
  </si>
  <si>
    <t>Preço do BDI (28,17%)</t>
  </si>
  <si>
    <t>OBRA: REGISTRO DE PREÇOS PARA OS SERVIÇOS DE ADEQUAÇÃO (Melhoramento) DE ESTRADAS VICINAIS NO MUNICÍPIO DE MURICI DOS PORTELAS-PI</t>
  </si>
  <si>
    <t>TRECHO: ZONA RURAL</t>
  </si>
  <si>
    <t>Objeto: Adequação de Estrada Vicinal / Extensão: 90 km</t>
  </si>
  <si>
    <t xml:space="preserve">Cálculo da DMT das jazidas (ÁGUA) </t>
  </si>
  <si>
    <t>MUNUCÍPIO: MURICI DOS PORTELAS-PI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</si>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</sst>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00"/>
    <numFmt numFmtId="165" formatCode="_(* #,##0.00_);_(* \(#,##0.00\);_(* &quot;-&quot;??_);_(@_)"/>
    <numFmt numFmtId="166" formatCode="_(* #,##0.00_);_(* \(#,##0.00\);_(* \-??_);_(@_)"/>
    <numFmt numFmtId="167" formatCode="_-* #,##0.0000_-;\-* #,##0.0000_-;_-* &quot;-&quot;??_-;_-@_-"/>
    <numFmt numFmtId="168" formatCode="0.0000"/>
    <numFmt numFmtId="169" formatCode="0.0000%"/>
    <numFmt numFmtId="170" formatCode="#,##0.0000"/>
    <numFmt numFmtId="171" formatCode="_-* #,##0.000_-;\-* #,##0.000_-;_-* &quot;-&quot;??_-;_-@_-"/>
    <numFmt numFmtId="172" formatCode="&quot;R$&quot;\ #,##0.00"/>
    <numFmt numFmtId="173" formatCode="_(* #,##0.0000_);_(* \(#,##0.0000\);_(* \-??_);_(@_)"/>
    <numFmt numFmtId="174" formatCode="0.000%"/>
    <numFmt numFmtId="175" formatCode="0.00000"/>
    <numFmt numFmtId="176" formatCode="_(* #,##0.000_);_(* \(#,##0.000\);_(* &quot;-&quot;??_);_(@_)"/>
    <numFmt numFmtId="177" formatCode="_-* #,##0.000_-;\-* #,##0.000_-;_-* &quot;-&quot;???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theme="0"/>
      <name val="Times New Roman"/>
      <family val="1"/>
    </font>
    <font>
      <sz val="11"/>
      <color theme="1"/>
      <name val="Times New Roman"/>
      <family val="1"/>
    </font>
    <font>
      <b/>
      <sz val="12"/>
      <color theme="0"/>
      <name val="Arial"/>
      <family val="2"/>
    </font>
    <font>
      <b/>
      <sz val="11"/>
      <name val="Calibri"/>
      <family val="2"/>
      <scheme val="minor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b/>
      <sz val="11"/>
      <name val="Arial"/>
      <family val="1"/>
    </font>
    <font>
      <sz val="10"/>
      <name val="Arial"/>
      <family val="1"/>
    </font>
    <font>
      <b/>
      <sz val="10"/>
      <name val="Arial"/>
      <family val="1"/>
    </font>
    <font>
      <b/>
      <i/>
      <sz val="12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2"/>
      <name val="Arial"/>
      <family val="1"/>
    </font>
    <font>
      <b/>
      <sz val="12"/>
      <color rgb="FF000000"/>
      <name val="Arial"/>
      <family val="1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b/>
      <sz val="10"/>
      <name val="Arial"/>
      <family val="2"/>
    </font>
    <font>
      <sz val="12"/>
      <color rgb="FF000000"/>
      <name val="Arial"/>
      <family val="1"/>
    </font>
    <font>
      <sz val="12"/>
      <name val="Arial"/>
      <family val="1"/>
    </font>
    <font>
      <sz val="11"/>
      <color rgb="FFFFFF00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sz val="14"/>
      <name val="Arial"/>
      <family val="2"/>
    </font>
    <font>
      <b/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166" fontId="4" fillId="0" borderId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9" fontId="17" fillId="0" borderId="0" applyFill="0" applyBorder="0" applyAlignment="0" applyProtection="0"/>
    <xf numFmtId="44" fontId="4" fillId="0" borderId="0" applyFill="0" applyBorder="0" applyAlignment="0" applyProtection="0"/>
    <xf numFmtId="0" fontId="4" fillId="0" borderId="0"/>
    <xf numFmtId="0" fontId="1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ill="0" applyBorder="0" applyAlignment="0" applyProtection="0"/>
  </cellStyleXfs>
  <cellXfs count="562">
    <xf numFmtId="0" fontId="0" fillId="0" borderId="0" xfId="0"/>
    <xf numFmtId="0" fontId="3" fillId="0" borderId="0" xfId="0" applyFont="1"/>
    <xf numFmtId="2" fontId="3" fillId="0" borderId="0" xfId="0" applyNumberFormat="1" applyFont="1"/>
    <xf numFmtId="2" fontId="3" fillId="0" borderId="1" xfId="0" applyNumberFormat="1" applyFont="1" applyBorder="1"/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2" fontId="2" fillId="0" borderId="1" xfId="1" quotePrefix="1" applyNumberFormat="1" applyFont="1" applyFill="1" applyBorder="1" applyAlignment="1">
      <alignment horizontal="center" vertical="center"/>
    </xf>
    <xf numFmtId="164" fontId="2" fillId="0" borderId="1" xfId="1" applyNumberFormat="1" applyFont="1" applyFill="1" applyBorder="1" applyAlignment="1">
      <alignment vertical="center"/>
    </xf>
    <xf numFmtId="164" fontId="2" fillId="0" borderId="1" xfId="0" applyNumberFormat="1" applyFont="1" applyBorder="1" applyAlignment="1">
      <alignment horizontal="center" vertical="center"/>
    </xf>
    <xf numFmtId="0" fontId="3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/>
    </xf>
    <xf numFmtId="43" fontId="5" fillId="0" borderId="1" xfId="1" applyFont="1" applyFill="1" applyBorder="1" applyAlignment="1">
      <alignment horizontal="right" vertical="center"/>
    </xf>
    <xf numFmtId="165" fontId="2" fillId="0" borderId="1" xfId="0" applyNumberFormat="1" applyFont="1" applyBorder="1" applyAlignment="1">
      <alignment vertical="center"/>
    </xf>
    <xf numFmtId="2" fontId="6" fillId="0" borderId="1" xfId="0" applyNumberFormat="1" applyFont="1" applyBorder="1"/>
    <xf numFmtId="0" fontId="5" fillId="0" borderId="0" xfId="3" applyFont="1" applyAlignment="1">
      <alignment vertical="center" wrapText="1"/>
    </xf>
    <xf numFmtId="0" fontId="5" fillId="3" borderId="1" xfId="4" applyFont="1" applyFill="1" applyBorder="1" applyAlignment="1">
      <alignment horizontal="center" vertical="center"/>
    </xf>
    <xf numFmtId="43" fontId="5" fillId="0" borderId="1" xfId="5" applyNumberFormat="1" applyFont="1" applyBorder="1" applyAlignment="1">
      <alignment horizontal="right"/>
    </xf>
    <xf numFmtId="4" fontId="2" fillId="0" borderId="1" xfId="5" applyNumberFormat="1" applyFont="1" applyBorder="1" applyAlignment="1">
      <alignment horizontal="right"/>
    </xf>
    <xf numFmtId="4" fontId="5" fillId="0" borderId="1" xfId="5" applyNumberFormat="1" applyFont="1" applyBorder="1" applyAlignment="1">
      <alignment horizontal="right"/>
    </xf>
    <xf numFmtId="0" fontId="0" fillId="0" borderId="1" xfId="0" applyBorder="1"/>
    <xf numFmtId="2" fontId="5" fillId="0" borderId="1" xfId="3" applyNumberFormat="1" applyFont="1" applyBorder="1" applyAlignment="1">
      <alignment horizontal="right" vertical="center" wrapText="1"/>
    </xf>
    <xf numFmtId="0" fontId="5" fillId="0" borderId="1" xfId="3" applyFont="1" applyBorder="1" applyAlignment="1">
      <alignment horizontal="left" vertical="center" wrapText="1"/>
    </xf>
    <xf numFmtId="166" fontId="2" fillId="0" borderId="1" xfId="7" applyFont="1" applyFill="1" applyBorder="1" applyAlignment="1" applyProtection="1">
      <alignment horizontal="right"/>
    </xf>
    <xf numFmtId="166" fontId="5" fillId="0" borderId="1" xfId="7" applyFont="1" applyFill="1" applyBorder="1" applyAlignment="1" applyProtection="1">
      <alignment horizontal="right"/>
    </xf>
    <xf numFmtId="166" fontId="2" fillId="0" borderId="1" xfId="6" applyNumberFormat="1" applyFont="1" applyBorder="1" applyAlignment="1">
      <alignment horizontal="right"/>
    </xf>
    <xf numFmtId="0" fontId="7" fillId="0" borderId="0" xfId="5" applyFont="1"/>
    <xf numFmtId="0" fontId="7" fillId="0" borderId="0" xfId="5" applyFont="1" applyAlignment="1">
      <alignment horizontal="right"/>
    </xf>
    <xf numFmtId="166" fontId="5" fillId="0" borderId="1" xfId="7" applyFont="1" applyFill="1" applyBorder="1" applyAlignment="1" applyProtection="1"/>
    <xf numFmtId="0" fontId="5" fillId="0" borderId="1" xfId="5" applyFont="1" applyBorder="1" applyAlignment="1">
      <alignment horizontal="lef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7" xfId="4" applyFont="1" applyBorder="1" applyAlignment="1">
      <alignment vertical="center"/>
    </xf>
    <xf numFmtId="0" fontId="3" fillId="0" borderId="0" xfId="4" applyFont="1" applyAlignment="1">
      <alignment vertical="center"/>
    </xf>
    <xf numFmtId="0" fontId="3" fillId="0" borderId="1" xfId="4" applyFont="1" applyBorder="1" applyAlignment="1">
      <alignment vertical="center"/>
    </xf>
    <xf numFmtId="0" fontId="3" fillId="0" borderId="0" xfId="4" applyFont="1" applyAlignment="1">
      <alignment horizontal="center" vertical="center"/>
    </xf>
    <xf numFmtId="0" fontId="3" fillId="0" borderId="1" xfId="4" applyFont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43" fontId="3" fillId="0" borderId="1" xfId="10" applyFont="1" applyFill="1" applyBorder="1" applyAlignment="1">
      <alignment vertical="center"/>
    </xf>
    <xf numFmtId="0" fontId="3" fillId="0" borderId="1" xfId="0" applyFont="1" applyBorder="1" applyAlignment="1">
      <alignment horizontal="left" wrapText="1"/>
    </xf>
    <xf numFmtId="43" fontId="3" fillId="0" borderId="1" xfId="4" applyNumberFormat="1" applyFont="1" applyBorder="1" applyAlignment="1">
      <alignment vertical="center"/>
    </xf>
    <xf numFmtId="43" fontId="3" fillId="0" borderId="0" xfId="10" applyFont="1" applyFill="1" applyBorder="1" applyAlignment="1">
      <alignment vertical="center"/>
    </xf>
    <xf numFmtId="0" fontId="3" fillId="0" borderId="1" xfId="0" applyFont="1" applyBorder="1" applyAlignment="1">
      <alignment horizontal="left" vertical="top"/>
    </xf>
    <xf numFmtId="43" fontId="3" fillId="0" borderId="1" xfId="10" applyFont="1" applyFill="1" applyBorder="1" applyAlignment="1">
      <alignment horizontal="center" vertical="center"/>
    </xf>
    <xf numFmtId="0" fontId="3" fillId="0" borderId="1" xfId="4" applyFont="1" applyBorder="1" applyAlignment="1">
      <alignment horizontal="right" vertical="center"/>
    </xf>
    <xf numFmtId="43" fontId="3" fillId="0" borderId="1" xfId="4" applyNumberFormat="1" applyFont="1" applyBorder="1" applyAlignment="1">
      <alignment horizontal="center" vertical="center"/>
    </xf>
    <xf numFmtId="0" fontId="3" fillId="0" borderId="0" xfId="4" applyFont="1" applyAlignment="1">
      <alignment horizontal="right" vertical="center"/>
    </xf>
    <xf numFmtId="0" fontId="3" fillId="0" borderId="1" xfId="4" applyFont="1" applyBorder="1" applyAlignment="1">
      <alignment horizontal="center" vertical="center" wrapText="1"/>
    </xf>
    <xf numFmtId="167" fontId="3" fillId="0" borderId="18" xfId="1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left" wrapText="1"/>
    </xf>
    <xf numFmtId="43" fontId="2" fillId="0" borderId="1" xfId="10" applyFont="1" applyFill="1" applyBorder="1" applyAlignment="1">
      <alignment vertical="center"/>
    </xf>
    <xf numFmtId="0" fontId="2" fillId="0" borderId="1" xfId="4" applyFont="1" applyBorder="1" applyAlignment="1">
      <alignment vertical="center"/>
    </xf>
    <xf numFmtId="43" fontId="3" fillId="0" borderId="1" xfId="4" applyNumberFormat="1" applyFont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/>
    </xf>
    <xf numFmtId="0" fontId="10" fillId="0" borderId="0" xfId="13" applyFont="1" applyAlignment="1" applyProtection="1">
      <alignment horizontal="center" vertical="center"/>
      <protection hidden="1"/>
    </xf>
    <xf numFmtId="2" fontId="11" fillId="0" borderId="0" xfId="13" applyNumberFormat="1" applyFont="1" applyAlignment="1" applyProtection="1">
      <alignment horizontal="center" vertical="center"/>
      <protection hidden="1"/>
    </xf>
    <xf numFmtId="10" fontId="11" fillId="0" borderId="0" xfId="13" applyNumberFormat="1" applyFont="1" applyAlignment="1" applyProtection="1">
      <alignment horizontal="center" vertical="center"/>
      <protection hidden="1"/>
    </xf>
    <xf numFmtId="0" fontId="11" fillId="0" borderId="0" xfId="13" applyFont="1" applyAlignment="1" applyProtection="1">
      <alignment vertical="center"/>
      <protection hidden="1"/>
    </xf>
    <xf numFmtId="2" fontId="12" fillId="0" borderId="26" xfId="13" applyNumberFormat="1" applyFont="1" applyBorder="1" applyAlignment="1" applyProtection="1">
      <alignment horizontal="center" vertical="center"/>
      <protection hidden="1"/>
    </xf>
    <xf numFmtId="2" fontId="12" fillId="0" borderId="24" xfId="13" applyNumberFormat="1" applyFont="1" applyBorder="1" applyAlignment="1" applyProtection="1">
      <alignment horizontal="center" vertical="center"/>
      <protection hidden="1"/>
    </xf>
    <xf numFmtId="2" fontId="10" fillId="0" borderId="0" xfId="13" applyNumberFormat="1" applyFont="1" applyAlignment="1" applyProtection="1">
      <alignment horizontal="center" vertical="center"/>
      <protection hidden="1"/>
    </xf>
    <xf numFmtId="2" fontId="10" fillId="0" borderId="21" xfId="13" applyNumberFormat="1" applyFont="1" applyBorder="1" applyAlignment="1" applyProtection="1">
      <alignment horizontal="center" vertical="center"/>
      <protection hidden="1"/>
    </xf>
    <xf numFmtId="2" fontId="10" fillId="0" borderId="26" xfId="13" applyNumberFormat="1" applyFont="1" applyBorder="1" applyAlignment="1" applyProtection="1">
      <alignment horizontal="center" vertical="center"/>
      <protection hidden="1"/>
    </xf>
    <xf numFmtId="0" fontId="11" fillId="0" borderId="0" xfId="13" applyFont="1" applyAlignment="1" applyProtection="1">
      <alignment horizontal="center" vertical="center"/>
      <protection hidden="1"/>
    </xf>
    <xf numFmtId="165" fontId="11" fillId="0" borderId="0" xfId="8" applyFont="1" applyFill="1" applyBorder="1" applyAlignment="1" applyProtection="1">
      <alignment horizontal="center" vertical="center"/>
      <protection hidden="1"/>
    </xf>
    <xf numFmtId="2" fontId="11" fillId="0" borderId="0" xfId="8" applyNumberFormat="1" applyFont="1" applyFill="1" applyBorder="1" applyAlignment="1" applyProtection="1">
      <alignment horizontal="center" vertical="center"/>
      <protection hidden="1"/>
    </xf>
    <xf numFmtId="2" fontId="10" fillId="0" borderId="0" xfId="8" applyNumberFormat="1" applyFont="1" applyFill="1" applyBorder="1" applyAlignment="1" applyProtection="1">
      <alignment horizontal="center" vertical="center"/>
      <protection hidden="1"/>
    </xf>
    <xf numFmtId="1" fontId="11" fillId="0" borderId="0" xfId="13" applyNumberFormat="1" applyFont="1" applyAlignment="1" applyProtection="1">
      <alignment horizontal="center" vertical="center"/>
      <protection hidden="1"/>
    </xf>
    <xf numFmtId="168" fontId="11" fillId="0" borderId="0" xfId="13" applyNumberFormat="1" applyFont="1" applyAlignment="1" applyProtection="1">
      <alignment horizontal="center" vertical="center"/>
      <protection hidden="1"/>
    </xf>
    <xf numFmtId="0" fontId="11" fillId="0" borderId="26" xfId="13" applyFont="1" applyBorder="1" applyAlignment="1" applyProtection="1">
      <alignment horizontal="center" vertical="center"/>
      <protection hidden="1"/>
    </xf>
    <xf numFmtId="10" fontId="10" fillId="0" borderId="4" xfId="8" applyNumberFormat="1" applyFont="1" applyFill="1" applyBorder="1" applyAlignment="1" applyProtection="1">
      <alignment horizontal="center" vertical="center"/>
      <protection hidden="1"/>
    </xf>
    <xf numFmtId="10" fontId="10" fillId="0" borderId="5" xfId="8" applyNumberFormat="1" applyFont="1" applyFill="1" applyBorder="1" applyAlignment="1" applyProtection="1">
      <alignment horizontal="center" vertical="center"/>
      <protection hidden="1"/>
    </xf>
    <xf numFmtId="169" fontId="11" fillId="0" borderId="0" xfId="13" applyNumberFormat="1" applyFont="1" applyAlignment="1" applyProtection="1">
      <alignment horizontal="center" vertical="center"/>
      <protection hidden="1"/>
    </xf>
    <xf numFmtId="10" fontId="10" fillId="0" borderId="0" xfId="8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>
      <alignment vertical="center"/>
    </xf>
    <xf numFmtId="169" fontId="11" fillId="0" borderId="0" xfId="13" applyNumberFormat="1" applyFont="1" applyAlignment="1" applyProtection="1">
      <alignment horizontal="center" vertical="center"/>
      <protection locked="0" hidden="1"/>
    </xf>
    <xf numFmtId="0" fontId="7" fillId="0" borderId="0" xfId="13" applyFont="1" applyAlignment="1" applyProtection="1">
      <alignment horizontal="center" vertical="center"/>
      <protection hidden="1"/>
    </xf>
    <xf numFmtId="2" fontId="7" fillId="0" borderId="0" xfId="13" applyNumberFormat="1" applyFont="1" applyAlignment="1" applyProtection="1">
      <alignment horizontal="center" vertical="center"/>
      <protection hidden="1"/>
    </xf>
    <xf numFmtId="10" fontId="7" fillId="0" borderId="0" xfId="13" applyNumberFormat="1" applyFont="1" applyAlignment="1" applyProtection="1">
      <alignment horizontal="center" vertical="center"/>
      <protection hidden="1"/>
    </xf>
    <xf numFmtId="0" fontId="5" fillId="0" borderId="20" xfId="13" applyFont="1" applyBorder="1" applyAlignment="1" applyProtection="1">
      <alignment horizontal="center" vertical="center"/>
      <protection hidden="1"/>
    </xf>
    <xf numFmtId="2" fontId="5" fillId="0" borderId="20" xfId="13" applyNumberFormat="1" applyFont="1" applyBorder="1" applyAlignment="1" applyProtection="1">
      <alignment horizontal="center" vertical="center"/>
      <protection hidden="1"/>
    </xf>
    <xf numFmtId="0" fontId="5" fillId="0" borderId="25" xfId="13" applyFont="1" applyBorder="1" applyAlignment="1" applyProtection="1">
      <alignment horizontal="left" vertical="center"/>
      <protection hidden="1"/>
    </xf>
    <xf numFmtId="0" fontId="5" fillId="0" borderId="0" xfId="13" applyFont="1" applyAlignment="1" applyProtection="1">
      <alignment horizontal="left" vertical="center"/>
      <protection hidden="1"/>
    </xf>
    <xf numFmtId="0" fontId="5" fillId="0" borderId="0" xfId="13" applyFont="1" applyAlignment="1" applyProtection="1">
      <alignment horizontal="center" vertical="center"/>
      <protection hidden="1"/>
    </xf>
    <xf numFmtId="2" fontId="5" fillId="0" borderId="0" xfId="13" applyNumberFormat="1" applyFont="1" applyAlignment="1" applyProtection="1">
      <alignment horizontal="center" vertical="center"/>
      <protection hidden="1"/>
    </xf>
    <xf numFmtId="0" fontId="5" fillId="0" borderId="25" xfId="13" applyFont="1" applyBorder="1" applyAlignment="1" applyProtection="1">
      <alignment horizontal="center" vertical="center"/>
      <protection hidden="1"/>
    </xf>
    <xf numFmtId="0" fontId="2" fillId="0" borderId="0" xfId="13" applyFont="1" applyAlignment="1" applyProtection="1">
      <alignment horizontal="right" vertical="center"/>
      <protection hidden="1"/>
    </xf>
    <xf numFmtId="2" fontId="5" fillId="0" borderId="1" xfId="13" applyNumberFormat="1" applyFont="1" applyBorder="1" applyAlignment="1" applyProtection="1">
      <alignment horizontal="center" vertical="center"/>
      <protection locked="0" hidden="1"/>
    </xf>
    <xf numFmtId="0" fontId="5" fillId="0" borderId="22" xfId="13" applyFont="1" applyBorder="1" applyAlignment="1" applyProtection="1">
      <alignment horizontal="center" vertical="center"/>
      <protection hidden="1"/>
    </xf>
    <xf numFmtId="0" fontId="5" fillId="0" borderId="23" xfId="13" applyFont="1" applyBorder="1" applyAlignment="1" applyProtection="1">
      <alignment horizontal="center" vertical="center"/>
      <protection hidden="1"/>
    </xf>
    <xf numFmtId="0" fontId="2" fillId="0" borderId="23" xfId="13" applyFont="1" applyBorder="1" applyAlignment="1" applyProtection="1">
      <alignment horizontal="center" vertical="center"/>
      <protection hidden="1"/>
    </xf>
    <xf numFmtId="2" fontId="5" fillId="0" borderId="16" xfId="13" applyNumberFormat="1" applyFont="1" applyBorder="1" applyAlignment="1" applyProtection="1">
      <alignment horizontal="center" vertical="center"/>
      <protection hidden="1"/>
    </xf>
    <xf numFmtId="0" fontId="5" fillId="0" borderId="26" xfId="13" applyFont="1" applyBorder="1" applyAlignment="1" applyProtection="1">
      <alignment horizontal="center" vertical="center"/>
      <protection hidden="1"/>
    </xf>
    <xf numFmtId="0" fontId="5" fillId="0" borderId="25" xfId="13" applyFont="1" applyBorder="1" applyAlignment="1" applyProtection="1">
      <alignment vertical="center"/>
      <protection hidden="1"/>
    </xf>
    <xf numFmtId="0" fontId="2" fillId="0" borderId="6" xfId="13" applyFont="1" applyBorder="1" applyAlignment="1" applyProtection="1">
      <alignment vertical="center"/>
      <protection hidden="1"/>
    </xf>
    <xf numFmtId="2" fontId="14" fillId="0" borderId="0" xfId="13" applyNumberFormat="1" applyFont="1" applyAlignment="1" applyProtection="1">
      <alignment horizontal="center" vertical="center"/>
      <protection hidden="1"/>
    </xf>
    <xf numFmtId="0" fontId="2" fillId="0" borderId="0" xfId="13" applyFont="1" applyAlignment="1" applyProtection="1">
      <alignment vertical="center"/>
      <protection hidden="1"/>
    </xf>
    <xf numFmtId="2" fontId="5" fillId="0" borderId="0" xfId="13" applyNumberFormat="1" applyFont="1" applyAlignment="1" applyProtection="1">
      <alignment horizontal="center" vertical="center"/>
      <protection locked="0" hidden="1"/>
    </xf>
    <xf numFmtId="2" fontId="2" fillId="0" borderId="0" xfId="13" applyNumberFormat="1" applyFont="1" applyAlignment="1" applyProtection="1">
      <alignment horizontal="center" vertical="center"/>
      <protection hidden="1"/>
    </xf>
    <xf numFmtId="2" fontId="14" fillId="0" borderId="26" xfId="13" applyNumberFormat="1" applyFont="1" applyBorder="1" applyAlignment="1" applyProtection="1">
      <alignment horizontal="center" vertical="center"/>
      <protection hidden="1"/>
    </xf>
    <xf numFmtId="0" fontId="2" fillId="0" borderId="0" xfId="13" applyFont="1" applyAlignment="1" applyProtection="1">
      <alignment vertical="center" wrapText="1"/>
      <protection hidden="1"/>
    </xf>
    <xf numFmtId="2" fontId="14" fillId="0" borderId="23" xfId="13" applyNumberFormat="1" applyFont="1" applyBorder="1" applyAlignment="1" applyProtection="1">
      <alignment horizontal="center" vertical="center"/>
      <protection hidden="1"/>
    </xf>
    <xf numFmtId="2" fontId="14" fillId="0" borderId="24" xfId="13" applyNumberFormat="1" applyFont="1" applyBorder="1" applyAlignment="1" applyProtection="1">
      <alignment horizontal="center" vertical="center"/>
      <protection hidden="1"/>
    </xf>
    <xf numFmtId="2" fontId="2" fillId="0" borderId="20" xfId="13" applyNumberFormat="1" applyFont="1" applyBorder="1" applyAlignment="1" applyProtection="1">
      <alignment horizontal="center" vertical="center"/>
      <protection hidden="1"/>
    </xf>
    <xf numFmtId="2" fontId="2" fillId="0" borderId="21" xfId="13" applyNumberFormat="1" applyFont="1" applyBorder="1" applyAlignment="1" applyProtection="1">
      <alignment horizontal="center" vertical="center"/>
      <protection hidden="1"/>
    </xf>
    <xf numFmtId="0" fontId="2" fillId="0" borderId="25" xfId="13" applyFont="1" applyBorder="1" applyAlignment="1" applyProtection="1">
      <alignment horizontal="center" vertical="center"/>
      <protection hidden="1"/>
    </xf>
    <xf numFmtId="0" fontId="2" fillId="0" borderId="0" xfId="13" applyFont="1" applyAlignment="1" applyProtection="1">
      <alignment horizontal="center" vertical="center"/>
      <protection hidden="1"/>
    </xf>
    <xf numFmtId="2" fontId="2" fillId="0" borderId="26" xfId="13" applyNumberFormat="1" applyFont="1" applyBorder="1" applyAlignment="1" applyProtection="1">
      <alignment horizontal="center" vertical="center"/>
      <protection hidden="1"/>
    </xf>
    <xf numFmtId="0" fontId="2" fillId="0" borderId="6" xfId="13" applyFont="1" applyBorder="1" applyAlignment="1" applyProtection="1">
      <alignment horizontal="left" vertical="center"/>
      <protection hidden="1"/>
    </xf>
    <xf numFmtId="0" fontId="2" fillId="0" borderId="9" xfId="13" applyFont="1" applyBorder="1" applyAlignment="1" applyProtection="1">
      <alignment horizontal="center" vertical="center"/>
      <protection hidden="1"/>
    </xf>
    <xf numFmtId="0" fontId="2" fillId="0" borderId="9" xfId="13" applyFont="1" applyBorder="1" applyAlignment="1" applyProtection="1">
      <alignment horizontal="right" vertical="center"/>
      <protection hidden="1"/>
    </xf>
    <xf numFmtId="10" fontId="2" fillId="0" borderId="7" xfId="13" applyNumberFormat="1" applyFont="1" applyBorder="1" applyAlignment="1" applyProtection="1">
      <alignment horizontal="center" vertical="center"/>
      <protection locked="0"/>
    </xf>
    <xf numFmtId="0" fontId="2" fillId="0" borderId="0" xfId="13" applyFont="1" applyAlignment="1" applyProtection="1">
      <alignment horizontal="left" vertical="center"/>
      <protection hidden="1"/>
    </xf>
    <xf numFmtId="10" fontId="2" fillId="0" borderId="0" xfId="13" applyNumberFormat="1" applyFont="1" applyAlignment="1" applyProtection="1">
      <alignment horizontal="center" vertical="center"/>
      <protection hidden="1"/>
    </xf>
    <xf numFmtId="10" fontId="2" fillId="0" borderId="7" xfId="8" applyNumberFormat="1" applyFont="1" applyFill="1" applyBorder="1" applyAlignment="1" applyProtection="1">
      <alignment horizontal="center" vertical="center"/>
      <protection locked="0"/>
    </xf>
    <xf numFmtId="168" fontId="2" fillId="0" borderId="26" xfId="8" applyNumberFormat="1" applyFont="1" applyFill="1" applyBorder="1" applyAlignment="1" applyProtection="1">
      <alignment horizontal="center" vertical="center"/>
      <protection hidden="1"/>
    </xf>
    <xf numFmtId="10" fontId="2" fillId="0" borderId="0" xfId="8" applyNumberFormat="1" applyFont="1" applyFill="1" applyBorder="1" applyAlignment="1" applyProtection="1">
      <alignment horizontal="center" vertical="center"/>
      <protection hidden="1"/>
    </xf>
    <xf numFmtId="0" fontId="2" fillId="0" borderId="10" xfId="13" applyFont="1" applyBorder="1" applyAlignment="1" applyProtection="1">
      <alignment vertical="center"/>
      <protection hidden="1"/>
    </xf>
    <xf numFmtId="0" fontId="2" fillId="0" borderId="12" xfId="13" applyFont="1" applyBorder="1" applyAlignment="1" applyProtection="1">
      <alignment horizontal="center" vertical="center"/>
      <protection hidden="1"/>
    </xf>
    <xf numFmtId="0" fontId="2" fillId="0" borderId="12" xfId="13" applyFont="1" applyBorder="1" applyAlignment="1" applyProtection="1">
      <alignment horizontal="right" vertical="center"/>
      <protection hidden="1"/>
    </xf>
    <xf numFmtId="10" fontId="2" fillId="0" borderId="11" xfId="8" applyNumberFormat="1" applyFont="1" applyFill="1" applyBorder="1" applyAlignment="1" applyProtection="1">
      <alignment horizontal="center" vertical="center"/>
      <protection hidden="1"/>
    </xf>
    <xf numFmtId="168" fontId="5" fillId="0" borderId="26" xfId="8" applyNumberFormat="1" applyFont="1" applyFill="1" applyBorder="1" applyAlignment="1" applyProtection="1">
      <alignment horizontal="center" vertical="center"/>
      <protection hidden="1"/>
    </xf>
    <xf numFmtId="0" fontId="2" fillId="0" borderId="17" xfId="13" applyFont="1" applyBorder="1" applyAlignment="1" applyProtection="1">
      <alignment horizontal="center" vertical="center"/>
      <protection hidden="1"/>
    </xf>
    <xf numFmtId="10" fontId="2" fillId="0" borderId="18" xfId="8" applyNumberFormat="1" applyFont="1" applyFill="1" applyBorder="1" applyAlignment="1" applyProtection="1">
      <alignment horizontal="center" vertical="center"/>
      <protection locked="0"/>
    </xf>
    <xf numFmtId="2" fontId="5" fillId="0" borderId="26" xfId="8" applyNumberFormat="1" applyFont="1" applyFill="1" applyBorder="1" applyAlignment="1" applyProtection="1">
      <alignment horizontal="center" vertical="center"/>
      <protection hidden="1"/>
    </xf>
    <xf numFmtId="0" fontId="2" fillId="0" borderId="13" xfId="13" applyFont="1" applyBorder="1" applyAlignment="1" applyProtection="1">
      <alignment horizontal="center" vertical="center"/>
      <protection hidden="1"/>
    </xf>
    <xf numFmtId="0" fontId="2" fillId="0" borderId="14" xfId="13" applyFont="1" applyBorder="1" applyAlignment="1" applyProtection="1">
      <alignment horizontal="center" vertical="center"/>
      <protection hidden="1"/>
    </xf>
    <xf numFmtId="0" fontId="2" fillId="0" borderId="14" xfId="13" applyFont="1" applyBorder="1" applyAlignment="1" applyProtection="1">
      <alignment horizontal="right" vertical="center"/>
      <protection hidden="1"/>
    </xf>
    <xf numFmtId="10" fontId="2" fillId="0" borderId="15" xfId="13" applyNumberFormat="1" applyFont="1" applyBorder="1" applyAlignment="1" applyProtection="1">
      <alignment horizontal="center" vertical="center"/>
      <protection locked="0"/>
    </xf>
    <xf numFmtId="0" fontId="2" fillId="0" borderId="17" xfId="13" applyFont="1" applyBorder="1" applyAlignment="1" applyProtection="1">
      <alignment vertical="center"/>
      <protection hidden="1"/>
    </xf>
    <xf numFmtId="10" fontId="2" fillId="0" borderId="18" xfId="8" applyNumberFormat="1" applyFont="1" applyFill="1" applyBorder="1" applyAlignment="1" applyProtection="1">
      <alignment horizontal="center" vertical="center"/>
      <protection hidden="1"/>
    </xf>
    <xf numFmtId="2" fontId="2" fillId="0" borderId="26" xfId="8" applyNumberFormat="1" applyFont="1" applyFill="1" applyBorder="1" applyAlignment="1" applyProtection="1">
      <alignment horizontal="center" vertical="center"/>
      <protection hidden="1"/>
    </xf>
    <xf numFmtId="10" fontId="2" fillId="0" borderId="18" xfId="8" applyNumberFormat="1" applyFont="1" applyFill="1" applyBorder="1" applyAlignment="1" applyProtection="1">
      <alignment horizontal="center" vertical="center"/>
    </xf>
    <xf numFmtId="10" fontId="2" fillId="0" borderId="15" xfId="8" applyNumberFormat="1" applyFont="1" applyFill="1" applyBorder="1" applyAlignment="1" applyProtection="1">
      <alignment horizontal="center" vertical="center"/>
      <protection hidden="1"/>
    </xf>
    <xf numFmtId="0" fontId="2" fillId="0" borderId="22" xfId="13" applyFont="1" applyBorder="1" applyAlignment="1" applyProtection="1">
      <alignment horizontal="center" vertical="center"/>
      <protection hidden="1"/>
    </xf>
    <xf numFmtId="165" fontId="2" fillId="0" borderId="23" xfId="8" applyFont="1" applyFill="1" applyBorder="1" applyAlignment="1" applyProtection="1">
      <alignment horizontal="center" vertical="center"/>
      <protection hidden="1"/>
    </xf>
    <xf numFmtId="2" fontId="2" fillId="0" borderId="23" xfId="8" applyNumberFormat="1" applyFont="1" applyFill="1" applyBorder="1" applyAlignment="1" applyProtection="1">
      <alignment horizontal="center" vertical="center"/>
      <protection hidden="1"/>
    </xf>
    <xf numFmtId="2" fontId="5" fillId="0" borderId="24" xfId="8" applyNumberFormat="1" applyFont="1" applyFill="1" applyBorder="1" applyAlignment="1" applyProtection="1">
      <alignment horizontal="center" vertical="center"/>
      <protection hidden="1"/>
    </xf>
    <xf numFmtId="0" fontId="2" fillId="0" borderId="23" xfId="13" applyFont="1" applyBorder="1" applyAlignment="1" applyProtection="1">
      <alignment vertical="center"/>
      <protection hidden="1"/>
    </xf>
    <xf numFmtId="2" fontId="2" fillId="0" borderId="23" xfId="13" applyNumberFormat="1" applyFont="1" applyBorder="1" applyAlignment="1" applyProtection="1">
      <alignment horizontal="center" vertical="center"/>
      <protection hidden="1"/>
    </xf>
    <xf numFmtId="2" fontId="2" fillId="0" borderId="24" xfId="13" applyNumberFormat="1" applyFont="1" applyBorder="1" applyAlignment="1" applyProtection="1">
      <alignment horizontal="center" vertical="center"/>
      <protection hidden="1"/>
    </xf>
    <xf numFmtId="0" fontId="2" fillId="0" borderId="20" xfId="13" applyFont="1" applyBorder="1" applyAlignment="1" applyProtection="1">
      <alignment horizontal="center" vertical="center"/>
      <protection hidden="1"/>
    </xf>
    <xf numFmtId="0" fontId="2" fillId="0" borderId="1" xfId="13" applyFont="1" applyBorder="1" applyAlignment="1" applyProtection="1">
      <alignment horizontal="center" vertical="center"/>
      <protection hidden="1"/>
    </xf>
    <xf numFmtId="10" fontId="2" fillId="0" borderId="1" xfId="13" applyNumberFormat="1" applyFont="1" applyBorder="1" applyAlignment="1" applyProtection="1">
      <alignment horizontal="center" vertical="center"/>
      <protection hidden="1"/>
    </xf>
    <xf numFmtId="10" fontId="2" fillId="0" borderId="23" xfId="13" applyNumberFormat="1" applyFont="1" applyBorder="1" applyAlignment="1" applyProtection="1">
      <alignment horizontal="center" vertical="center"/>
      <protection hidden="1"/>
    </xf>
    <xf numFmtId="0" fontId="0" fillId="6" borderId="0" xfId="0" applyFill="1"/>
    <xf numFmtId="0" fontId="15" fillId="0" borderId="0" xfId="14" applyFont="1" applyAlignment="1">
      <alignment horizontal="center"/>
    </xf>
    <xf numFmtId="2" fontId="15" fillId="0" borderId="0" xfId="14" applyNumberFormat="1" applyFont="1" applyAlignment="1">
      <alignment horizontal="center"/>
    </xf>
    <xf numFmtId="10" fontId="3" fillId="0" borderId="1" xfId="2" applyNumberFormat="1" applyFont="1" applyBorder="1" applyAlignment="1">
      <alignment horizontal="center" vertical="center"/>
    </xf>
    <xf numFmtId="10" fontId="6" fillId="3" borderId="1" xfId="2" applyNumberFormat="1" applyFont="1" applyFill="1" applyBorder="1" applyAlignment="1">
      <alignment horizontal="center" vertical="center"/>
    </xf>
    <xf numFmtId="10" fontId="6" fillId="3" borderId="1" xfId="2" applyNumberFormat="1" applyFont="1" applyFill="1" applyBorder="1" applyAlignment="1">
      <alignment horizontal="center"/>
    </xf>
    <xf numFmtId="0" fontId="5" fillId="3" borderId="1" xfId="14" applyFont="1" applyFill="1" applyBorder="1" applyAlignment="1">
      <alignment horizontal="center" vertical="center"/>
    </xf>
    <xf numFmtId="0" fontId="3" fillId="0" borderId="1" xfId="14" applyFont="1" applyBorder="1" applyAlignment="1">
      <alignment horizontal="center" vertical="center"/>
    </xf>
    <xf numFmtId="0" fontId="6" fillId="3" borderId="1" xfId="14" applyFont="1" applyFill="1" applyBorder="1" applyAlignment="1">
      <alignment horizontal="center" vertical="center"/>
    </xf>
    <xf numFmtId="0" fontId="6" fillId="3" borderId="1" xfId="14" applyFont="1" applyFill="1" applyBorder="1" applyAlignment="1">
      <alignment horizontal="center"/>
    </xf>
    <xf numFmtId="10" fontId="5" fillId="3" borderId="1" xfId="2" applyNumberFormat="1" applyFont="1" applyFill="1" applyBorder="1" applyAlignment="1">
      <alignment horizontal="center"/>
    </xf>
    <xf numFmtId="164" fontId="3" fillId="0" borderId="1" xfId="0" applyNumberFormat="1" applyFont="1" applyBorder="1"/>
    <xf numFmtId="43" fontId="3" fillId="4" borderId="1" xfId="10" applyFont="1" applyFill="1" applyBorder="1" applyAlignment="1">
      <alignment vertical="center"/>
    </xf>
    <xf numFmtId="2" fontId="5" fillId="0" borderId="1" xfId="0" applyNumberFormat="1" applyFont="1" applyBorder="1" applyAlignment="1">
      <alignment horizontal="center" vertical="center" wrapText="1"/>
    </xf>
    <xf numFmtId="43" fontId="0" fillId="0" borderId="0" xfId="0" applyNumberFormat="1"/>
    <xf numFmtId="167" fontId="2" fillId="0" borderId="1" xfId="1" applyNumberFormat="1" applyFont="1" applyFill="1" applyBorder="1" applyAlignment="1">
      <alignment vertical="center"/>
    </xf>
    <xf numFmtId="0" fontId="19" fillId="5" borderId="0" xfId="0" applyFont="1" applyFill="1" applyAlignment="1">
      <alignment horizontal="center" vertical="top" wrapText="1"/>
    </xf>
    <xf numFmtId="0" fontId="19" fillId="5" borderId="0" xfId="0" applyFont="1" applyFill="1" applyAlignment="1">
      <alignment horizontal="left" vertical="top" wrapText="1"/>
    </xf>
    <xf numFmtId="0" fontId="20" fillId="5" borderId="0" xfId="0" applyFont="1" applyFill="1" applyAlignment="1">
      <alignment horizontal="right" vertical="top" wrapText="1"/>
    </xf>
    <xf numFmtId="43" fontId="0" fillId="0" borderId="0" xfId="1" applyFont="1"/>
    <xf numFmtId="0" fontId="20" fillId="5" borderId="0" xfId="0" applyFont="1" applyFill="1" applyAlignment="1">
      <alignment horizontal="center" vertical="top" wrapText="1"/>
    </xf>
    <xf numFmtId="0" fontId="0" fillId="0" borderId="10" xfId="0" applyBorder="1"/>
    <xf numFmtId="0" fontId="0" fillId="0" borderId="12" xfId="0" applyBorder="1"/>
    <xf numFmtId="0" fontId="0" fillId="0" borderId="11" xfId="0" applyBorder="1"/>
    <xf numFmtId="0" fontId="10" fillId="0" borderId="13" xfId="13" applyFont="1" applyBorder="1" applyAlignment="1" applyProtection="1">
      <alignment horizontal="center" vertical="center"/>
      <protection hidden="1"/>
    </xf>
    <xf numFmtId="0" fontId="10" fillId="0" borderId="14" xfId="13" applyFont="1" applyBorder="1" applyAlignment="1" applyProtection="1">
      <alignment horizontal="center" vertical="center"/>
      <protection hidden="1"/>
    </xf>
    <xf numFmtId="0" fontId="10" fillId="0" borderId="15" xfId="13" applyFont="1" applyBorder="1" applyAlignment="1" applyProtection="1">
      <alignment horizontal="center" vertical="center"/>
      <protection hidden="1"/>
    </xf>
    <xf numFmtId="0" fontId="3" fillId="4" borderId="1" xfId="4" applyFont="1" applyFill="1" applyBorder="1" applyAlignment="1">
      <alignment vertical="center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2" fillId="0" borderId="1" xfId="5" applyFont="1" applyBorder="1" applyAlignment="1">
      <alignment horizontal="left"/>
    </xf>
    <xf numFmtId="0" fontId="2" fillId="0" borderId="7" xfId="6" applyFont="1" applyBorder="1" applyAlignment="1">
      <alignment horizontal="left"/>
    </xf>
    <xf numFmtId="0" fontId="2" fillId="0" borderId="1" xfId="6" applyFont="1" applyBorder="1" applyAlignment="1">
      <alignment horizontal="left"/>
    </xf>
    <xf numFmtId="0" fontId="2" fillId="0" borderId="9" xfId="6" applyFont="1" applyBorder="1" applyAlignment="1">
      <alignment horizontal="left"/>
    </xf>
    <xf numFmtId="0" fontId="5" fillId="0" borderId="1" xfId="6" applyFont="1" applyBorder="1" applyAlignment="1">
      <alignment horizontal="left"/>
    </xf>
    <xf numFmtId="0" fontId="19" fillId="0" borderId="0" xfId="0" applyFont="1" applyAlignment="1">
      <alignment horizontal="right" vertical="top" wrapText="1"/>
    </xf>
    <xf numFmtId="0" fontId="6" fillId="3" borderId="1" xfId="4" applyFont="1" applyFill="1" applyBorder="1" applyAlignment="1">
      <alignment horizontal="center" vertical="center" wrapText="1"/>
    </xf>
    <xf numFmtId="4" fontId="5" fillId="0" borderId="1" xfId="6" applyNumberFormat="1" applyFont="1" applyBorder="1"/>
    <xf numFmtId="4" fontId="2" fillId="0" borderId="1" xfId="7" applyNumberFormat="1" applyFont="1" applyFill="1" applyBorder="1" applyAlignment="1" applyProtection="1">
      <alignment horizontal="right"/>
    </xf>
    <xf numFmtId="0" fontId="19" fillId="5" borderId="0" xfId="0" applyFont="1" applyFill="1" applyAlignment="1">
      <alignment horizontal="right" vertical="top" wrapText="1"/>
    </xf>
    <xf numFmtId="4" fontId="19" fillId="5" borderId="0" xfId="0" applyNumberFormat="1" applyFont="1" applyFill="1" applyAlignment="1">
      <alignment horizontal="right" vertical="top" wrapText="1"/>
    </xf>
    <xf numFmtId="4" fontId="19" fillId="0" borderId="0" xfId="0" applyNumberFormat="1" applyFont="1" applyAlignment="1">
      <alignment horizontal="right" vertical="top" wrapText="1"/>
    </xf>
    <xf numFmtId="171" fontId="0" fillId="0" borderId="0" xfId="1" applyNumberFormat="1" applyFont="1"/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43" fontId="22" fillId="0" borderId="1" xfId="1" applyFont="1" applyFill="1" applyBorder="1" applyAlignment="1">
      <alignment horizontal="right" vertical="center" wrapText="1"/>
    </xf>
    <xf numFmtId="4" fontId="22" fillId="0" borderId="1" xfId="0" applyNumberFormat="1" applyFont="1" applyBorder="1" applyAlignment="1">
      <alignment horizontal="right" vertical="center" wrapText="1"/>
    </xf>
    <xf numFmtId="43" fontId="23" fillId="0" borderId="1" xfId="1" applyFont="1" applyFill="1" applyBorder="1" applyAlignment="1">
      <alignment horizontal="right" vertical="center" wrapText="1"/>
    </xf>
    <xf numFmtId="4" fontId="23" fillId="0" borderId="1" xfId="0" applyNumberFormat="1" applyFont="1" applyBorder="1" applyAlignment="1">
      <alignment horizontal="right" vertical="center" wrapText="1"/>
    </xf>
    <xf numFmtId="2" fontId="0" fillId="0" borderId="0" xfId="0" applyNumberFormat="1"/>
    <xf numFmtId="4" fontId="0" fillId="0" borderId="0" xfId="0" applyNumberFormat="1"/>
    <xf numFmtId="43" fontId="7" fillId="0" borderId="0" xfId="5" applyNumberFormat="1" applyFont="1"/>
    <xf numFmtId="10" fontId="0" fillId="0" borderId="0" xfId="0" applyNumberFormat="1"/>
    <xf numFmtId="172" fontId="0" fillId="0" borderId="0" xfId="0" applyNumberFormat="1"/>
    <xf numFmtId="0" fontId="5" fillId="0" borderId="1" xfId="0" applyFont="1" applyBorder="1" applyAlignment="1">
      <alignment horizontal="left" vertical="top" wrapText="1"/>
    </xf>
    <xf numFmtId="172" fontId="25" fillId="0" borderId="8" xfId="0" applyNumberFormat="1" applyFont="1" applyBorder="1" applyAlignment="1">
      <alignment horizontal="right" vertical="top" wrapText="1"/>
    </xf>
    <xf numFmtId="172" fontId="24" fillId="0" borderId="8" xfId="0" applyNumberFormat="1" applyFont="1" applyBorder="1" applyAlignment="1">
      <alignment horizontal="right" vertical="top" wrapText="1"/>
    </xf>
    <xf numFmtId="10" fontId="24" fillId="0" borderId="2" xfId="0" applyNumberFormat="1" applyFont="1" applyBorder="1" applyAlignment="1">
      <alignment horizontal="right" vertical="top" wrapText="1"/>
    </xf>
    <xf numFmtId="10" fontId="25" fillId="0" borderId="2" xfId="0" applyNumberFormat="1" applyFont="1" applyBorder="1" applyAlignment="1">
      <alignment horizontal="right" vertical="top" wrapText="1"/>
    </xf>
    <xf numFmtId="0" fontId="5" fillId="0" borderId="2" xfId="0" applyFont="1" applyBorder="1" applyAlignment="1">
      <alignment horizontal="right" vertical="top" wrapText="1"/>
    </xf>
    <xf numFmtId="172" fontId="5" fillId="5" borderId="1" xfId="0" applyNumberFormat="1" applyFont="1" applyFill="1" applyBorder="1" applyAlignment="1">
      <alignment horizontal="right" vertical="top" wrapText="1"/>
    </xf>
    <xf numFmtId="10" fontId="5" fillId="5" borderId="1" xfId="2" applyNumberFormat="1" applyFont="1" applyFill="1" applyBorder="1" applyAlignment="1">
      <alignment horizontal="right" vertical="top" wrapText="1"/>
    </xf>
    <xf numFmtId="0" fontId="26" fillId="0" borderId="1" xfId="0" applyFont="1" applyBorder="1" applyAlignment="1">
      <alignment horizontal="center" vertical="center" wrapText="1"/>
    </xf>
    <xf numFmtId="0" fontId="8" fillId="0" borderId="0" xfId="0" applyFont="1"/>
    <xf numFmtId="0" fontId="6" fillId="0" borderId="0" xfId="0" applyFont="1" applyAlignment="1">
      <alignment vertical="top" wrapText="1"/>
    </xf>
    <xf numFmtId="0" fontId="6" fillId="0" borderId="0" xfId="0" applyFont="1"/>
    <xf numFmtId="0" fontId="28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172" fontId="5" fillId="5" borderId="1" xfId="0" applyNumberFormat="1" applyFont="1" applyFill="1" applyBorder="1" applyAlignment="1">
      <alignment horizontal="right" vertical="center" wrapText="1"/>
    </xf>
    <xf numFmtId="173" fontId="2" fillId="0" borderId="1" xfId="7" applyNumberFormat="1" applyFont="1" applyFill="1" applyBorder="1" applyAlignment="1" applyProtection="1">
      <alignment horizontal="right"/>
    </xf>
    <xf numFmtId="0" fontId="18" fillId="0" borderId="8" xfId="0" applyFont="1" applyBorder="1" applyAlignment="1">
      <alignment horizontal="center" vertical="center" wrapText="1"/>
    </xf>
    <xf numFmtId="43" fontId="18" fillId="0" borderId="8" xfId="1" applyFont="1" applyFill="1" applyBorder="1" applyAlignment="1">
      <alignment horizontal="center" vertical="center" wrapText="1"/>
    </xf>
    <xf numFmtId="172" fontId="27" fillId="0" borderId="1" xfId="0" applyNumberFormat="1" applyFont="1" applyBorder="1" applyAlignment="1">
      <alignment horizontal="right" vertical="center" wrapText="1"/>
    </xf>
    <xf numFmtId="170" fontId="0" fillId="0" borderId="0" xfId="0" applyNumberFormat="1"/>
    <xf numFmtId="168" fontId="0" fillId="0" borderId="0" xfId="0" applyNumberFormat="1"/>
    <xf numFmtId="0" fontId="30" fillId="5" borderId="0" xfId="0" applyFont="1" applyFill="1" applyAlignment="1">
      <alignment horizontal="center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right" vertical="top" wrapText="1"/>
    </xf>
    <xf numFmtId="0" fontId="26" fillId="0" borderId="1" xfId="0" applyFont="1" applyBorder="1" applyAlignment="1">
      <alignment horizontal="center" vertical="top" wrapText="1"/>
    </xf>
    <xf numFmtId="0" fontId="31" fillId="0" borderId="1" xfId="0" applyFont="1" applyBorder="1" applyAlignment="1">
      <alignment horizontal="left" vertical="top" wrapText="1"/>
    </xf>
    <xf numFmtId="0" fontId="31" fillId="0" borderId="1" xfId="0" applyFont="1" applyBorder="1" applyAlignment="1">
      <alignment horizontal="right" vertical="top" wrapText="1"/>
    </xf>
    <xf numFmtId="2" fontId="31" fillId="0" borderId="1" xfId="0" applyNumberFormat="1" applyFont="1" applyBorder="1" applyAlignment="1">
      <alignment horizontal="right" vertical="top" wrapText="1"/>
    </xf>
    <xf numFmtId="4" fontId="31" fillId="0" borderId="1" xfId="0" applyNumberFormat="1" applyFont="1" applyBorder="1" applyAlignment="1">
      <alignment horizontal="right" vertical="top" wrapText="1"/>
    </xf>
    <xf numFmtId="0" fontId="32" fillId="0" borderId="1" xfId="0" applyFont="1" applyBorder="1" applyAlignment="1">
      <alignment horizontal="left" vertical="top" wrapText="1"/>
    </xf>
    <xf numFmtId="0" fontId="32" fillId="0" borderId="1" xfId="0" applyFont="1" applyBorder="1" applyAlignment="1">
      <alignment horizontal="right" vertical="top" wrapText="1"/>
    </xf>
    <xf numFmtId="2" fontId="32" fillId="0" borderId="1" xfId="0" applyNumberFormat="1" applyFont="1" applyBorder="1" applyAlignment="1">
      <alignment horizontal="right" vertical="top" wrapText="1"/>
    </xf>
    <xf numFmtId="4" fontId="32" fillId="0" borderId="1" xfId="0" applyNumberFormat="1" applyFont="1" applyBorder="1" applyAlignment="1">
      <alignment horizontal="right" vertical="top" wrapText="1"/>
    </xf>
    <xf numFmtId="0" fontId="31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32" fillId="5" borderId="0" xfId="0" applyFont="1" applyFill="1" applyAlignment="1">
      <alignment horizontal="right" vertical="top" wrapText="1"/>
    </xf>
    <xf numFmtId="0" fontId="32" fillId="5" borderId="10" xfId="0" applyFont="1" applyFill="1" applyBorder="1" applyAlignment="1">
      <alignment horizontal="right" vertical="top" wrapText="1"/>
    </xf>
    <xf numFmtId="4" fontId="32" fillId="5" borderId="12" xfId="0" applyNumberFormat="1" applyFont="1" applyFill="1" applyBorder="1" applyAlignment="1">
      <alignment horizontal="right" vertical="top" wrapText="1"/>
    </xf>
    <xf numFmtId="0" fontId="32" fillId="5" borderId="12" xfId="0" applyFont="1" applyFill="1" applyBorder="1" applyAlignment="1">
      <alignment horizontal="right" vertical="top" wrapText="1"/>
    </xf>
    <xf numFmtId="4" fontId="32" fillId="5" borderId="11" xfId="0" applyNumberFormat="1" applyFont="1" applyFill="1" applyBorder="1" applyAlignment="1">
      <alignment horizontal="right" vertical="top" wrapText="1"/>
    </xf>
    <xf numFmtId="0" fontId="32" fillId="5" borderId="17" xfId="0" applyFont="1" applyFill="1" applyBorder="1" applyAlignment="1">
      <alignment horizontal="right" vertical="top" wrapText="1"/>
    </xf>
    <xf numFmtId="4" fontId="32" fillId="5" borderId="0" xfId="0" applyNumberFormat="1" applyFont="1" applyFill="1" applyAlignment="1">
      <alignment horizontal="right" vertical="top" wrapText="1"/>
    </xf>
    <xf numFmtId="0" fontId="32" fillId="5" borderId="0" xfId="0" applyFont="1" applyFill="1" applyAlignment="1">
      <alignment horizontal="right" vertical="center" wrapText="1"/>
    </xf>
    <xf numFmtId="0" fontId="32" fillId="5" borderId="13" xfId="0" applyFont="1" applyFill="1" applyBorder="1" applyAlignment="1">
      <alignment horizontal="right" vertical="top" wrapText="1"/>
    </xf>
    <xf numFmtId="4" fontId="32" fillId="5" borderId="14" xfId="0" applyNumberFormat="1" applyFont="1" applyFill="1" applyBorder="1" applyAlignment="1">
      <alignment horizontal="right" vertical="top" wrapText="1"/>
    </xf>
    <xf numFmtId="0" fontId="32" fillId="5" borderId="14" xfId="0" applyFont="1" applyFill="1" applyBorder="1" applyAlignment="1">
      <alignment horizontal="right" vertical="top" wrapText="1"/>
    </xf>
    <xf numFmtId="170" fontId="32" fillId="0" borderId="1" xfId="0" applyNumberFormat="1" applyFont="1" applyBorder="1" applyAlignment="1">
      <alignment horizontal="right" vertical="top" wrapText="1"/>
    </xf>
    <xf numFmtId="0" fontId="5" fillId="0" borderId="1" xfId="0" applyFont="1" applyBorder="1" applyAlignment="1">
      <alignment horizontal="right" vertical="top" wrapText="1"/>
    </xf>
    <xf numFmtId="0" fontId="5" fillId="0" borderId="1" xfId="0" applyFont="1" applyBorder="1" applyAlignment="1">
      <alignment horizontal="center" vertical="top" wrapText="1"/>
    </xf>
    <xf numFmtId="0" fontId="25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right" vertical="top" wrapText="1"/>
    </xf>
    <xf numFmtId="0" fontId="25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right" vertical="top" wrapText="1"/>
    </xf>
    <xf numFmtId="4" fontId="2" fillId="0" borderId="1" xfId="0" applyNumberFormat="1" applyFont="1" applyBorder="1" applyAlignment="1">
      <alignment horizontal="right" vertical="top" wrapText="1"/>
    </xf>
    <xf numFmtId="170" fontId="2" fillId="0" borderId="1" xfId="0" applyNumberFormat="1" applyFont="1" applyBorder="1" applyAlignment="1">
      <alignment horizontal="right" vertical="top" wrapText="1"/>
    </xf>
    <xf numFmtId="170" fontId="5" fillId="0" borderId="1" xfId="0" applyNumberFormat="1" applyFont="1" applyBorder="1" applyAlignment="1">
      <alignment horizontal="right" vertical="top" wrapText="1"/>
    </xf>
    <xf numFmtId="0" fontId="5" fillId="5" borderId="0" xfId="0" applyFont="1" applyFill="1" applyAlignment="1">
      <alignment vertical="top" wrapText="1"/>
    </xf>
    <xf numFmtId="0" fontId="5" fillId="5" borderId="10" xfId="0" applyFont="1" applyFill="1" applyBorder="1" applyAlignment="1">
      <alignment vertical="top" wrapText="1"/>
    </xf>
    <xf numFmtId="0" fontId="5" fillId="5" borderId="12" xfId="0" applyFont="1" applyFill="1" applyBorder="1" applyAlignment="1">
      <alignment vertical="top" wrapText="1"/>
    </xf>
    <xf numFmtId="170" fontId="2" fillId="5" borderId="11" xfId="0" applyNumberFormat="1" applyFont="1" applyFill="1" applyBorder="1" applyAlignment="1">
      <alignment horizontal="right" vertical="top" wrapText="1"/>
    </xf>
    <xf numFmtId="0" fontId="5" fillId="5" borderId="17" xfId="0" applyFont="1" applyFill="1" applyBorder="1" applyAlignment="1">
      <alignment vertical="top" wrapText="1"/>
    </xf>
    <xf numFmtId="170" fontId="2" fillId="5" borderId="18" xfId="0" applyNumberFormat="1" applyFont="1" applyFill="1" applyBorder="1" applyAlignment="1">
      <alignment horizontal="right" vertical="top" wrapText="1"/>
    </xf>
    <xf numFmtId="0" fontId="2" fillId="5" borderId="0" xfId="0" applyFont="1" applyFill="1" applyAlignment="1">
      <alignment horizontal="right" vertical="top" wrapText="1"/>
    </xf>
    <xf numFmtId="0" fontId="2" fillId="5" borderId="17" xfId="0" applyFont="1" applyFill="1" applyBorder="1" applyAlignment="1">
      <alignment horizontal="right" vertical="top" wrapText="1"/>
    </xf>
    <xf numFmtId="4" fontId="2" fillId="5" borderId="0" xfId="0" applyNumberFormat="1" applyFont="1" applyFill="1" applyAlignment="1">
      <alignment horizontal="right" vertical="top" wrapText="1"/>
    </xf>
    <xf numFmtId="4" fontId="2" fillId="5" borderId="18" xfId="0" applyNumberFormat="1" applyFont="1" applyFill="1" applyBorder="1" applyAlignment="1">
      <alignment horizontal="right" vertical="top" wrapText="1"/>
    </xf>
    <xf numFmtId="0" fontId="2" fillId="5" borderId="13" xfId="0" applyFont="1" applyFill="1" applyBorder="1" applyAlignment="1">
      <alignment horizontal="right" vertical="top" wrapText="1"/>
    </xf>
    <xf numFmtId="4" fontId="2" fillId="5" borderId="14" xfId="0" applyNumberFormat="1" applyFont="1" applyFill="1" applyBorder="1" applyAlignment="1">
      <alignment horizontal="right" vertical="top" wrapText="1"/>
    </xf>
    <xf numFmtId="0" fontId="2" fillId="5" borderId="14" xfId="0" applyFont="1" applyFill="1" applyBorder="1" applyAlignment="1">
      <alignment horizontal="right" vertical="top" wrapText="1"/>
    </xf>
    <xf numFmtId="4" fontId="5" fillId="5" borderId="15" xfId="0" applyNumberFormat="1" applyFont="1" applyFill="1" applyBorder="1" applyAlignment="1">
      <alignment horizontal="right" vertical="top" wrapText="1"/>
    </xf>
    <xf numFmtId="4" fontId="24" fillId="0" borderId="1" xfId="0" applyNumberFormat="1" applyFont="1" applyBorder="1" applyAlignment="1">
      <alignment horizontal="right" vertical="top" wrapText="1"/>
    </xf>
    <xf numFmtId="170" fontId="31" fillId="0" borderId="1" xfId="0" applyNumberFormat="1" applyFont="1" applyBorder="1" applyAlignment="1">
      <alignment horizontal="right" vertical="top" wrapText="1"/>
    </xf>
    <xf numFmtId="170" fontId="25" fillId="0" borderId="1" xfId="0" applyNumberFormat="1" applyFont="1" applyBorder="1" applyAlignment="1">
      <alignment horizontal="right" vertical="top" wrapText="1"/>
    </xf>
    <xf numFmtId="174" fontId="0" fillId="0" borderId="0" xfId="2" applyNumberFormat="1" applyFont="1"/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vertical="center" wrapText="1"/>
    </xf>
    <xf numFmtId="0" fontId="28" fillId="0" borderId="0" xfId="0" applyFont="1" applyAlignment="1">
      <alignment horizontal="center" vertical="center"/>
    </xf>
    <xf numFmtId="175" fontId="11" fillId="0" borderId="0" xfId="13" applyNumberFormat="1" applyFont="1" applyAlignment="1" applyProtection="1">
      <alignment horizontal="center" vertical="center"/>
      <protection hidden="1"/>
    </xf>
    <xf numFmtId="0" fontId="5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10" fontId="33" fillId="0" borderId="0" xfId="2" applyNumberFormat="1" applyFont="1"/>
    <xf numFmtId="0" fontId="33" fillId="0" borderId="0" xfId="0" applyFont="1"/>
    <xf numFmtId="0" fontId="3" fillId="4" borderId="1" xfId="4" applyFont="1" applyFill="1" applyBorder="1" applyAlignment="1">
      <alignment horizontal="left" vertical="center"/>
    </xf>
    <xf numFmtId="0" fontId="31" fillId="0" borderId="12" xfId="0" applyFont="1" applyBorder="1" applyAlignment="1">
      <alignment horizontal="left" vertical="top" wrapText="1"/>
    </xf>
    <xf numFmtId="0" fontId="31" fillId="0" borderId="12" xfId="0" applyFont="1" applyBorder="1" applyAlignment="1">
      <alignment horizontal="right" vertical="top" wrapText="1"/>
    </xf>
    <xf numFmtId="2" fontId="31" fillId="0" borderId="12" xfId="0" applyNumberFormat="1" applyFont="1" applyBorder="1" applyAlignment="1">
      <alignment horizontal="right" vertical="top" wrapText="1"/>
    </xf>
    <xf numFmtId="170" fontId="31" fillId="0" borderId="12" xfId="0" applyNumberFormat="1" applyFont="1" applyBorder="1" applyAlignment="1">
      <alignment horizontal="right" vertical="top" wrapText="1"/>
    </xf>
    <xf numFmtId="4" fontId="31" fillId="0" borderId="12" xfId="0" applyNumberFormat="1" applyFont="1" applyBorder="1" applyAlignment="1">
      <alignment horizontal="right" vertical="top" wrapText="1"/>
    </xf>
    <xf numFmtId="0" fontId="3" fillId="0" borderId="0" xfId="0" applyFont="1" applyAlignment="1">
      <alignment horizontal="left" vertical="center" wrapText="1"/>
    </xf>
    <xf numFmtId="164" fontId="5" fillId="0" borderId="1" xfId="3" applyNumberFormat="1" applyFont="1" applyBorder="1" applyAlignment="1">
      <alignment horizontal="right" vertical="center" wrapText="1"/>
    </xf>
    <xf numFmtId="164" fontId="2" fillId="0" borderId="1" xfId="1" applyNumberFormat="1" applyFont="1" applyFill="1" applyBorder="1" applyAlignment="1">
      <alignment horizontal="center" vertical="center"/>
    </xf>
    <xf numFmtId="10" fontId="0" fillId="0" borderId="0" xfId="2" applyNumberFormat="1" applyFont="1"/>
    <xf numFmtId="0" fontId="18" fillId="5" borderId="0" xfId="0" applyFont="1" applyFill="1" applyAlignment="1">
      <alignment horizontal="left" vertical="top" wrapText="1"/>
    </xf>
    <xf numFmtId="0" fontId="18" fillId="5" borderId="0" xfId="0" applyFont="1" applyFill="1" applyAlignment="1">
      <alignment horizontal="right" vertical="top" wrapText="1"/>
    </xf>
    <xf numFmtId="4" fontId="18" fillId="5" borderId="0" xfId="0" applyNumberFormat="1" applyFont="1" applyFill="1" applyAlignment="1">
      <alignment horizontal="right" vertical="top" wrapText="1"/>
    </xf>
    <xf numFmtId="0" fontId="3" fillId="0" borderId="1" xfId="0" applyFont="1" applyBorder="1" applyAlignment="1">
      <alignment horizontal="center"/>
    </xf>
    <xf numFmtId="0" fontId="5" fillId="5" borderId="14" xfId="0" applyFont="1" applyFill="1" applyBorder="1" applyAlignment="1">
      <alignment horizontal="right" vertical="top" wrapText="1"/>
    </xf>
    <xf numFmtId="0" fontId="34" fillId="0" borderId="1" xfId="0" applyFont="1" applyBorder="1" applyAlignment="1">
      <alignment horizontal="left" vertical="center" wrapText="1"/>
    </xf>
    <xf numFmtId="176" fontId="34" fillId="0" borderId="1" xfId="25" applyNumberFormat="1" applyFont="1" applyBorder="1" applyAlignment="1">
      <alignment vertical="center"/>
    </xf>
    <xf numFmtId="2" fontId="35" fillId="0" borderId="7" xfId="0" applyNumberFormat="1" applyFont="1" applyBorder="1"/>
    <xf numFmtId="0" fontId="35" fillId="0" borderId="1" xfId="0" applyFont="1" applyBorder="1"/>
    <xf numFmtId="164" fontId="35" fillId="0" borderId="1" xfId="0" applyNumberFormat="1" applyFont="1" applyBorder="1"/>
    <xf numFmtId="0" fontId="36" fillId="0" borderId="1" xfId="0" applyFont="1" applyBorder="1" applyAlignment="1">
      <alignment horizontal="right" vertical="center"/>
    </xf>
    <xf numFmtId="43" fontId="34" fillId="0" borderId="9" xfId="0" applyNumberFormat="1" applyFont="1" applyBorder="1" applyAlignment="1">
      <alignment horizontal="center" vertical="center" wrapText="1"/>
    </xf>
    <xf numFmtId="0" fontId="3" fillId="0" borderId="0" xfId="0" applyFont="1" applyAlignment="1">
      <alignment vertical="top" wrapText="1"/>
    </xf>
    <xf numFmtId="167" fontId="2" fillId="0" borderId="1" xfId="10" applyNumberFormat="1" applyFont="1" applyFill="1" applyBorder="1" applyAlignment="1">
      <alignment vertical="center"/>
    </xf>
    <xf numFmtId="165" fontId="37" fillId="0" borderId="0" xfId="0" applyNumberFormat="1" applyFont="1" applyAlignment="1">
      <alignment horizontal="center" vertical="top"/>
    </xf>
    <xf numFmtId="49" fontId="38" fillId="0" borderId="0" xfId="0" applyNumberFormat="1" applyFont="1"/>
    <xf numFmtId="165" fontId="38" fillId="0" borderId="1" xfId="19" applyFont="1" applyBorder="1"/>
    <xf numFmtId="165" fontId="38" fillId="0" borderId="0" xfId="0" applyNumberFormat="1" applyFont="1"/>
    <xf numFmtId="165" fontId="7" fillId="0" borderId="1" xfId="19" applyFont="1" applyBorder="1"/>
    <xf numFmtId="176" fontId="38" fillId="0" borderId="1" xfId="19" applyNumberFormat="1" applyFont="1" applyBorder="1"/>
    <xf numFmtId="165" fontId="38" fillId="0" borderId="8" xfId="19" applyFont="1" applyBorder="1"/>
    <xf numFmtId="165" fontId="8" fillId="7" borderId="1" xfId="0" applyNumberFormat="1" applyFont="1" applyFill="1" applyBorder="1" applyAlignment="1">
      <alignment horizontal="center" vertical="top"/>
    </xf>
    <xf numFmtId="0" fontId="35" fillId="7" borderId="1" xfId="0" applyFont="1" applyFill="1" applyBorder="1"/>
    <xf numFmtId="165" fontId="8" fillId="7" borderId="1" xfId="19" applyFont="1" applyFill="1" applyBorder="1"/>
    <xf numFmtId="165" fontId="8" fillId="7" borderId="1" xfId="19" applyFont="1" applyFill="1" applyBorder="1" applyAlignment="1"/>
    <xf numFmtId="0" fontId="0" fillId="7" borderId="1" xfId="0" applyFill="1" applyBorder="1"/>
    <xf numFmtId="0" fontId="4" fillId="0" borderId="0" xfId="27"/>
    <xf numFmtId="0" fontId="30" fillId="0" borderId="0" xfId="23" applyFont="1" applyAlignment="1" applyProtection="1">
      <alignment vertical="center" wrapText="1"/>
      <protection hidden="1"/>
    </xf>
    <xf numFmtId="0" fontId="41" fillId="0" borderId="0" xfId="28" applyFont="1" applyAlignment="1">
      <alignment vertical="center"/>
    </xf>
    <xf numFmtId="4" fontId="41" fillId="0" borderId="0" xfId="29" applyNumberFormat="1" applyFont="1" applyFill="1" applyAlignment="1">
      <alignment vertical="center"/>
    </xf>
    <xf numFmtId="4" fontId="41" fillId="0" borderId="0" xfId="29" applyNumberFormat="1" applyFont="1" applyAlignment="1">
      <alignment vertical="center"/>
    </xf>
    <xf numFmtId="0" fontId="41" fillId="0" borderId="34" xfId="23" applyFont="1" applyBorder="1" applyAlignment="1">
      <alignment vertical="center" wrapText="1"/>
    </xf>
    <xf numFmtId="0" fontId="41" fillId="0" borderId="8" xfId="28" applyFont="1" applyBorder="1" applyAlignment="1">
      <alignment horizontal="center" vertical="center" wrapText="1"/>
    </xf>
    <xf numFmtId="4" fontId="35" fillId="0" borderId="0" xfId="29" applyNumberFormat="1" applyFont="1" applyAlignment="1">
      <alignment vertical="center"/>
    </xf>
    <xf numFmtId="0" fontId="2" fillId="0" borderId="0" xfId="27" applyFont="1"/>
    <xf numFmtId="0" fontId="42" fillId="0" borderId="0" xfId="27" applyFont="1"/>
    <xf numFmtId="2" fontId="4" fillId="0" borderId="0" xfId="27" applyNumberFormat="1"/>
    <xf numFmtId="0" fontId="41" fillId="0" borderId="0" xfId="23" applyFont="1" applyAlignment="1">
      <alignment vertical="center" wrapText="1"/>
    </xf>
    <xf numFmtId="0" fontId="41" fillId="0" borderId="0" xfId="23" applyFont="1" applyAlignment="1">
      <alignment horizontal="center" vertical="center"/>
    </xf>
    <xf numFmtId="166" fontId="4" fillId="0" borderId="0" xfId="29" applyNumberFormat="1" applyFont="1" applyFill="1" applyBorder="1" applyAlignment="1" applyProtection="1">
      <alignment vertical="center"/>
    </xf>
    <xf numFmtId="177" fontId="0" fillId="0" borderId="0" xfId="0" applyNumberFormat="1"/>
    <xf numFmtId="0" fontId="43" fillId="0" borderId="1" xfId="0" applyFont="1" applyBorder="1" applyAlignment="1">
      <alignment horizontal="left" vertical="center" wrapText="1"/>
    </xf>
    <xf numFmtId="4" fontId="32" fillId="5" borderId="18" xfId="0" applyNumberFormat="1" applyFont="1" applyFill="1" applyBorder="1" applyAlignment="1">
      <alignment horizontal="right" vertical="center" wrapText="1"/>
    </xf>
    <xf numFmtId="0" fontId="5" fillId="0" borderId="2" xfId="0" applyFont="1" applyBorder="1" applyAlignment="1">
      <alignment horizontal="center" vertical="top" wrapText="1"/>
    </xf>
    <xf numFmtId="4" fontId="24" fillId="0" borderId="8" xfId="0" applyNumberFormat="1" applyFont="1" applyBorder="1" applyAlignment="1">
      <alignment horizontal="center" vertical="top" wrapText="1"/>
    </xf>
    <xf numFmtId="10" fontId="25" fillId="0" borderId="27" xfId="0" applyNumberFormat="1" applyFont="1" applyBorder="1" applyAlignment="1">
      <alignment horizontal="center" vertical="top" wrapText="1"/>
    </xf>
    <xf numFmtId="172" fontId="24" fillId="0" borderId="17" xfId="0" applyNumberFormat="1" applyFont="1" applyBorder="1" applyAlignment="1">
      <alignment horizontal="center" vertical="top" wrapText="1"/>
    </xf>
    <xf numFmtId="172" fontId="24" fillId="0" borderId="13" xfId="0" applyNumberFormat="1" applyFont="1" applyBorder="1" applyAlignment="1">
      <alignment horizontal="center" vertical="top" wrapText="1"/>
    </xf>
    <xf numFmtId="10" fontId="25" fillId="0" borderId="10" xfId="0" applyNumberFormat="1" applyFont="1" applyBorder="1" applyAlignment="1">
      <alignment horizontal="center" vertical="top" wrapText="1"/>
    </xf>
    <xf numFmtId="172" fontId="24" fillId="0" borderId="8" xfId="0" applyNumberFormat="1" applyFont="1" applyBorder="1" applyAlignment="1">
      <alignment horizontal="center" vertical="top" wrapText="1"/>
    </xf>
    <xf numFmtId="172" fontId="24" fillId="0" borderId="27" xfId="0" applyNumberFormat="1" applyFont="1" applyBorder="1" applyAlignment="1">
      <alignment horizontal="center" vertical="top" wrapText="1"/>
    </xf>
    <xf numFmtId="164" fontId="2" fillId="0" borderId="1" xfId="1" quotePrefix="1" applyNumberFormat="1" applyFont="1" applyFill="1" applyBorder="1" applyAlignment="1">
      <alignment horizontal="center" vertical="center"/>
    </xf>
    <xf numFmtId="171" fontId="5" fillId="0" borderId="1" xfId="1" applyNumberFormat="1" applyFont="1" applyFill="1" applyBorder="1" applyAlignment="1">
      <alignment horizontal="right" vertical="center"/>
    </xf>
    <xf numFmtId="0" fontId="28" fillId="0" borderId="0" xfId="0" applyFont="1"/>
    <xf numFmtId="0" fontId="5" fillId="0" borderId="6" xfId="13" applyFont="1" applyBorder="1" applyAlignment="1" applyProtection="1">
      <alignment horizontal="center" vertical="center"/>
      <protection hidden="1"/>
    </xf>
    <xf numFmtId="0" fontId="26" fillId="0" borderId="1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left" vertical="center"/>
    </xf>
    <xf numFmtId="0" fontId="6" fillId="0" borderId="20" xfId="0" applyFont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6" fillId="3" borderId="8" xfId="0" applyFont="1" applyFill="1" applyBorder="1" applyAlignment="1">
      <alignment horizontal="center"/>
    </xf>
    <xf numFmtId="0" fontId="5" fillId="0" borderId="25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26" xfId="0" applyFont="1" applyBorder="1" applyAlignment="1">
      <alignment horizontal="left" vertical="center" wrapText="1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26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0" xfId="0" applyFont="1" applyBorder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6" fillId="0" borderId="25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20" fillId="5" borderId="0" xfId="0" applyFont="1" applyFill="1" applyAlignment="1">
      <alignment horizontal="right" vertical="top" wrapText="1"/>
    </xf>
    <xf numFmtId="0" fontId="18" fillId="5" borderId="1" xfId="0" applyFont="1" applyFill="1" applyBorder="1" applyAlignment="1">
      <alignment horizontal="left" vertical="top" wrapText="1"/>
    </xf>
    <xf numFmtId="0" fontId="18" fillId="5" borderId="1" xfId="0" applyFont="1" applyFill="1" applyBorder="1" applyAlignment="1">
      <alignment horizontal="right" vertical="top" wrapText="1"/>
    </xf>
    <xf numFmtId="4" fontId="18" fillId="5" borderId="1" xfId="0" applyNumberFormat="1" applyFont="1" applyFill="1" applyBorder="1" applyAlignment="1">
      <alignment horizontal="right" vertical="top" wrapText="1"/>
    </xf>
    <xf numFmtId="0" fontId="31" fillId="0" borderId="1" xfId="0" applyFont="1" applyBorder="1" applyAlignment="1">
      <alignment horizontal="left" vertical="top" wrapText="1"/>
    </xf>
    <xf numFmtId="0" fontId="24" fillId="0" borderId="12" xfId="0" applyFont="1" applyBorder="1" applyAlignment="1">
      <alignment horizontal="left" vertical="top" wrapText="1"/>
    </xf>
    <xf numFmtId="0" fontId="24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right" vertical="top" wrapText="1"/>
    </xf>
    <xf numFmtId="0" fontId="5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5" fillId="5" borderId="12" xfId="0" applyFont="1" applyFill="1" applyBorder="1" applyAlignment="1">
      <alignment horizontal="right" vertical="top" wrapText="1"/>
    </xf>
    <xf numFmtId="0" fontId="5" fillId="0" borderId="1" xfId="0" applyFont="1" applyBorder="1" applyAlignment="1">
      <alignment horizontal="center" vertical="top" wrapText="1"/>
    </xf>
    <xf numFmtId="0" fontId="5" fillId="5" borderId="14" xfId="0" applyFont="1" applyFill="1" applyBorder="1" applyAlignment="1">
      <alignment horizontal="right" vertical="top" wrapText="1"/>
    </xf>
    <xf numFmtId="0" fontId="5" fillId="5" borderId="0" xfId="0" applyFont="1" applyFill="1" applyAlignment="1">
      <alignment horizontal="right" vertical="top" wrapText="1"/>
    </xf>
    <xf numFmtId="0" fontId="32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28" fillId="3" borderId="8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top" wrapText="1"/>
    </xf>
    <xf numFmtId="0" fontId="5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2" borderId="8" xfId="3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64" fontId="36" fillId="0" borderId="6" xfId="0" applyNumberFormat="1" applyFont="1" applyBorder="1" applyAlignment="1">
      <alignment horizontal="center" vertical="center"/>
    </xf>
    <xf numFmtId="164" fontId="36" fillId="0" borderId="7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2" fontId="36" fillId="0" borderId="2" xfId="0" applyNumberFormat="1" applyFont="1" applyBorder="1" applyAlignment="1">
      <alignment horizontal="center" vertical="center"/>
    </xf>
    <xf numFmtId="2" fontId="36" fillId="0" borderId="27" xfId="0" applyNumberFormat="1" applyFont="1" applyBorder="1" applyAlignment="1">
      <alignment horizontal="center" vertical="center"/>
    </xf>
    <xf numFmtId="2" fontId="36" fillId="0" borderId="8" xfId="0" applyNumberFormat="1" applyFont="1" applyBorder="1" applyAlignment="1">
      <alignment horizontal="center" vertical="center"/>
    </xf>
    <xf numFmtId="39" fontId="4" fillId="0" borderId="8" xfId="29" applyNumberFormat="1" applyFont="1" applyFill="1" applyBorder="1" applyAlignment="1" applyProtection="1">
      <alignment horizontal="right" vertical="center" indent="2"/>
    </xf>
    <xf numFmtId="39" fontId="4" fillId="0" borderId="35" xfId="29" applyNumberFormat="1" applyFont="1" applyFill="1" applyBorder="1" applyAlignment="1" applyProtection="1">
      <alignment horizontal="right" vertical="center" indent="2"/>
    </xf>
    <xf numFmtId="0" fontId="40" fillId="0" borderId="0" xfId="23" applyFont="1" applyAlignment="1" applyProtection="1">
      <alignment horizontal="center" vertical="center"/>
      <protection hidden="1"/>
    </xf>
    <xf numFmtId="0" fontId="30" fillId="0" borderId="0" xfId="23" applyFont="1" applyAlignment="1" applyProtection="1">
      <alignment horizontal="center" vertical="center" wrapText="1"/>
      <protection hidden="1"/>
    </xf>
    <xf numFmtId="0" fontId="30" fillId="0" borderId="28" xfId="23" applyFont="1" applyBorder="1" applyAlignment="1">
      <alignment horizontal="center" vertical="center" wrapText="1"/>
    </xf>
    <xf numFmtId="0" fontId="30" fillId="0" borderId="31" xfId="23" applyFont="1" applyBorder="1" applyAlignment="1">
      <alignment horizontal="center" vertical="center" wrapText="1"/>
    </xf>
    <xf numFmtId="0" fontId="30" fillId="0" borderId="29" xfId="23" applyFont="1" applyBorder="1" applyAlignment="1">
      <alignment horizontal="center" vertical="center"/>
    </xf>
    <xf numFmtId="0" fontId="30" fillId="0" borderId="32" xfId="23" applyFont="1" applyBorder="1" applyAlignment="1">
      <alignment horizontal="center" vertical="center"/>
    </xf>
    <xf numFmtId="4" fontId="30" fillId="0" borderId="30" xfId="23" applyNumberFormat="1" applyFont="1" applyBorder="1" applyAlignment="1">
      <alignment horizontal="center" vertical="center" wrapText="1"/>
    </xf>
    <xf numFmtId="4" fontId="30" fillId="0" borderId="21" xfId="23" applyNumberFormat="1" applyFont="1" applyBorder="1" applyAlignment="1">
      <alignment horizontal="center" vertical="center" wrapText="1"/>
    </xf>
    <xf numFmtId="4" fontId="30" fillId="0" borderId="33" xfId="23" applyNumberFormat="1" applyFont="1" applyBorder="1" applyAlignment="1">
      <alignment horizontal="center" vertical="center" wrapText="1"/>
    </xf>
    <xf numFmtId="4" fontId="30" fillId="0" borderId="24" xfId="23" applyNumberFormat="1" applyFont="1" applyBorder="1" applyAlignment="1">
      <alignment horizontal="center" vertical="center" wrapText="1"/>
    </xf>
    <xf numFmtId="0" fontId="30" fillId="0" borderId="0" xfId="23" applyFont="1" applyAlignment="1">
      <alignment horizontal="left" wrapText="1"/>
    </xf>
    <xf numFmtId="0" fontId="30" fillId="0" borderId="0" xfId="23" applyFont="1" applyAlignment="1">
      <alignment horizontal="justify" vertical="center" wrapText="1"/>
    </xf>
    <xf numFmtId="14" fontId="2" fillId="0" borderId="1" xfId="6" applyNumberFormat="1" applyFont="1" applyBorder="1" applyAlignment="1">
      <alignment horizontal="left"/>
    </xf>
    <xf numFmtId="0" fontId="2" fillId="0" borderId="1" xfId="6" applyFont="1" applyBorder="1" applyAlignment="1">
      <alignment horizontal="left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" fillId="0" borderId="7" xfId="6" applyFont="1" applyBorder="1" applyAlignment="1">
      <alignment horizontal="left"/>
    </xf>
    <xf numFmtId="0" fontId="2" fillId="0" borderId="9" xfId="6" applyFont="1" applyBorder="1" applyAlignment="1">
      <alignment horizontal="left"/>
    </xf>
    <xf numFmtId="0" fontId="5" fillId="0" borderId="9" xfId="6" applyFont="1" applyBorder="1" applyAlignment="1">
      <alignment horizontal="left"/>
    </xf>
    <xf numFmtId="0" fontId="5" fillId="0" borderId="7" xfId="6" applyFont="1" applyBorder="1" applyAlignment="1">
      <alignment horizontal="left"/>
    </xf>
    <xf numFmtId="0" fontId="5" fillId="0" borderId="1" xfId="6" applyFont="1" applyBorder="1" applyAlignment="1">
      <alignment horizontal="center"/>
    </xf>
    <xf numFmtId="14" fontId="2" fillId="0" borderId="2" xfId="6" applyNumberFormat="1" applyFont="1" applyBorder="1" applyAlignment="1">
      <alignment horizontal="center" vertical="center"/>
    </xf>
    <xf numFmtId="14" fontId="2" fillId="0" borderId="27" xfId="6" applyNumberFormat="1" applyFont="1" applyBorder="1" applyAlignment="1">
      <alignment horizontal="center" vertical="center"/>
    </xf>
    <xf numFmtId="14" fontId="2" fillId="0" borderId="8" xfId="6" applyNumberFormat="1" applyFont="1" applyBorder="1" applyAlignment="1">
      <alignment horizontal="center" vertical="center"/>
    </xf>
    <xf numFmtId="0" fontId="2" fillId="0" borderId="1" xfId="6" applyFont="1" applyBorder="1" applyAlignment="1">
      <alignment horizontal="left" vertical="center" wrapText="1"/>
    </xf>
    <xf numFmtId="0" fontId="5" fillId="3" borderId="8" xfId="4" applyFont="1" applyFill="1" applyBorder="1" applyAlignment="1">
      <alignment horizontal="left" vertical="center"/>
    </xf>
    <xf numFmtId="0" fontId="2" fillId="0" borderId="6" xfId="6" applyFont="1" applyBorder="1" applyAlignment="1">
      <alignment horizontal="left"/>
    </xf>
    <xf numFmtId="0" fontId="5" fillId="0" borderId="6" xfId="3" applyFont="1" applyBorder="1" applyAlignment="1">
      <alignment horizontal="left" vertical="center" wrapText="1"/>
    </xf>
    <xf numFmtId="0" fontId="5" fillId="0" borderId="7" xfId="3" applyFont="1" applyBorder="1" applyAlignment="1">
      <alignment horizontal="left" vertical="center" wrapText="1"/>
    </xf>
    <xf numFmtId="0" fontId="5" fillId="0" borderId="6" xfId="6" applyFont="1" applyBorder="1" applyAlignment="1">
      <alignment horizontal="left"/>
    </xf>
    <xf numFmtId="0" fontId="5" fillId="2" borderId="13" xfId="3" applyFont="1" applyFill="1" applyBorder="1" applyAlignment="1">
      <alignment horizontal="center" vertical="center" wrapText="1"/>
    </xf>
    <xf numFmtId="0" fontId="5" fillId="2" borderId="14" xfId="3" applyFont="1" applyFill="1" applyBorder="1" applyAlignment="1">
      <alignment horizontal="center" vertical="center" wrapText="1"/>
    </xf>
    <xf numFmtId="0" fontId="5" fillId="2" borderId="15" xfId="3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horizontal="left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8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left"/>
    </xf>
    <xf numFmtId="9" fontId="5" fillId="0" borderId="6" xfId="5" applyNumberFormat="1" applyFont="1" applyBorder="1" applyAlignment="1">
      <alignment horizontal="left"/>
    </xf>
    <xf numFmtId="9" fontId="5" fillId="0" borderId="7" xfId="5" applyNumberFormat="1" applyFont="1" applyBorder="1" applyAlignment="1">
      <alignment horizontal="left"/>
    </xf>
    <xf numFmtId="0" fontId="2" fillId="0" borderId="27" xfId="5" applyFont="1" applyBorder="1" applyAlignment="1">
      <alignment horizontal="center" vertical="center" wrapText="1"/>
    </xf>
    <xf numFmtId="0" fontId="2" fillId="0" borderId="6" xfId="5" applyFont="1" applyBorder="1" applyAlignment="1">
      <alignment horizontal="left"/>
    </xf>
    <xf numFmtId="0" fontId="2" fillId="0" borderId="7" xfId="5" applyFont="1" applyBorder="1" applyAlignment="1">
      <alignment horizontal="left"/>
    </xf>
    <xf numFmtId="0" fontId="5" fillId="0" borderId="6" xfId="5" applyFont="1" applyBorder="1" applyAlignment="1">
      <alignment horizontal="left"/>
    </xf>
    <xf numFmtId="0" fontId="5" fillId="0" borderId="7" xfId="5" applyFont="1" applyBorder="1" applyAlignment="1">
      <alignment horizontal="left"/>
    </xf>
    <xf numFmtId="14" fontId="5" fillId="0" borderId="6" xfId="6" applyNumberFormat="1" applyFont="1" applyBorder="1" applyAlignment="1">
      <alignment horizontal="left"/>
    </xf>
    <xf numFmtId="14" fontId="5" fillId="0" borderId="7" xfId="6" applyNumberFormat="1" applyFont="1" applyBorder="1" applyAlignment="1">
      <alignment horizontal="left"/>
    </xf>
    <xf numFmtId="0" fontId="5" fillId="0" borderId="1" xfId="6" applyFont="1" applyBorder="1" applyAlignment="1">
      <alignment horizontal="left"/>
    </xf>
    <xf numFmtId="0" fontId="2" fillId="0" borderId="1" xfId="6" applyFont="1" applyBorder="1" applyAlignment="1">
      <alignment horizontal="left" vertical="top"/>
    </xf>
    <xf numFmtId="2" fontId="39" fillId="7" borderId="6" xfId="0" applyNumberFormat="1" applyFont="1" applyFill="1" applyBorder="1" applyAlignment="1">
      <alignment horizontal="center" vertical="top"/>
    </xf>
    <xf numFmtId="2" fontId="39" fillId="7" borderId="9" xfId="0" applyNumberFormat="1" applyFont="1" applyFill="1" applyBorder="1" applyAlignment="1">
      <alignment horizontal="center" vertical="top"/>
    </xf>
    <xf numFmtId="2" fontId="39" fillId="7" borderId="7" xfId="0" applyNumberFormat="1" applyFont="1" applyFill="1" applyBorder="1" applyAlignment="1">
      <alignment horizontal="center" vertical="top"/>
    </xf>
    <xf numFmtId="0" fontId="2" fillId="0" borderId="6" xfId="5" applyFont="1" applyBorder="1" applyAlignment="1">
      <alignment horizontal="center" vertical="center"/>
    </xf>
    <xf numFmtId="0" fontId="2" fillId="0" borderId="9" xfId="5" applyFont="1" applyBorder="1" applyAlignment="1">
      <alignment horizontal="center" vertical="center"/>
    </xf>
    <xf numFmtId="0" fontId="2" fillId="0" borderId="7" xfId="5" applyFont="1" applyBorder="1" applyAlignment="1">
      <alignment horizontal="center" vertical="center"/>
    </xf>
    <xf numFmtId="0" fontId="5" fillId="3" borderId="6" xfId="4" applyFont="1" applyFill="1" applyBorder="1" applyAlignment="1">
      <alignment horizontal="left" vertical="center"/>
    </xf>
    <xf numFmtId="0" fontId="5" fillId="3" borderId="9" xfId="4" applyFont="1" applyFill="1" applyBorder="1" applyAlignment="1">
      <alignment horizontal="left" vertical="center"/>
    </xf>
    <xf numFmtId="0" fontId="5" fillId="3" borderId="7" xfId="4" applyFont="1" applyFill="1" applyBorder="1" applyAlignment="1">
      <alignment horizontal="left" vertical="center"/>
    </xf>
    <xf numFmtId="0" fontId="2" fillId="0" borderId="2" xfId="5" applyFont="1" applyBorder="1" applyAlignment="1">
      <alignment horizontal="center" vertical="center"/>
    </xf>
    <xf numFmtId="0" fontId="2" fillId="0" borderId="27" xfId="5" applyFont="1" applyBorder="1" applyAlignment="1">
      <alignment horizontal="center" vertical="center"/>
    </xf>
    <xf numFmtId="0" fontId="2" fillId="0" borderId="8" xfId="5" applyFont="1" applyBorder="1" applyAlignment="1">
      <alignment horizontal="center" vertical="center"/>
    </xf>
    <xf numFmtId="0" fontId="2" fillId="0" borderId="6" xfId="5" applyFont="1" applyBorder="1" applyAlignment="1">
      <alignment horizontal="left" vertical="center" wrapText="1"/>
    </xf>
    <xf numFmtId="0" fontId="2" fillId="0" borderId="9" xfId="5" applyFont="1" applyBorder="1" applyAlignment="1">
      <alignment horizontal="left" vertical="center" wrapText="1"/>
    </xf>
    <xf numFmtId="0" fontId="2" fillId="0" borderId="7" xfId="5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2" borderId="13" xfId="3" applyFont="1" applyFill="1" applyBorder="1" applyAlignment="1">
      <alignment horizontal="center" vertical="center"/>
    </xf>
    <xf numFmtId="0" fontId="5" fillId="2" borderId="14" xfId="3" applyFont="1" applyFill="1" applyBorder="1" applyAlignment="1">
      <alignment horizontal="center" vertical="center"/>
    </xf>
    <xf numFmtId="172" fontId="5" fillId="5" borderId="1" xfId="0" applyNumberFormat="1" applyFont="1" applyFill="1" applyBorder="1" applyAlignment="1">
      <alignment horizontal="center" vertical="center" wrapText="1"/>
    </xf>
    <xf numFmtId="10" fontId="5" fillId="5" borderId="1" xfId="2" applyNumberFormat="1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left" vertical="top" wrapText="1"/>
    </xf>
    <xf numFmtId="0" fontId="5" fillId="5" borderId="14" xfId="0" applyFont="1" applyFill="1" applyBorder="1" applyAlignment="1">
      <alignment horizontal="left" vertical="top" wrapText="1"/>
    </xf>
    <xf numFmtId="0" fontId="5" fillId="5" borderId="17" xfId="0" applyFont="1" applyFill="1" applyBorder="1" applyAlignment="1">
      <alignment horizontal="left" vertical="top" wrapText="1"/>
    </xf>
    <xf numFmtId="0" fontId="5" fillId="5" borderId="0" xfId="0" applyFont="1" applyFill="1" applyAlignment="1">
      <alignment horizontal="left" vertical="top" wrapText="1"/>
    </xf>
    <xf numFmtId="0" fontId="5" fillId="5" borderId="10" xfId="0" applyFont="1" applyFill="1" applyBorder="1" applyAlignment="1">
      <alignment horizontal="left" vertical="top" wrapText="1"/>
    </xf>
    <xf numFmtId="0" fontId="5" fillId="5" borderId="12" xfId="0" applyFont="1" applyFill="1" applyBorder="1" applyAlignment="1">
      <alignment horizontal="left" vertical="top" wrapText="1"/>
    </xf>
    <xf numFmtId="0" fontId="6" fillId="0" borderId="26" xfId="0" applyFont="1" applyBorder="1" applyAlignment="1">
      <alignment horizontal="left" vertical="center" wrapText="1"/>
    </xf>
    <xf numFmtId="0" fontId="3" fillId="0" borderId="6" xfId="4" applyFont="1" applyBorder="1" applyAlignment="1">
      <alignment horizontal="left" vertical="center"/>
    </xf>
    <xf numFmtId="0" fontId="3" fillId="0" borderId="7" xfId="4" applyFont="1" applyBorder="1" applyAlignment="1">
      <alignment horizontal="left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5" fillId="2" borderId="1" xfId="9" applyFont="1" applyFill="1" applyBorder="1" applyAlignment="1">
      <alignment horizontal="left" vertical="center"/>
    </xf>
    <xf numFmtId="0" fontId="3" fillId="0" borderId="1" xfId="4" applyFont="1" applyBorder="1" applyAlignment="1">
      <alignment horizontal="left" vertical="center" wrapText="1"/>
    </xf>
    <xf numFmtId="43" fontId="3" fillId="0" borderId="17" xfId="10" applyFont="1" applyFill="1" applyBorder="1" applyAlignment="1">
      <alignment horizontal="left" vertical="center"/>
    </xf>
    <xf numFmtId="43" fontId="3" fillId="0" borderId="0" xfId="10" applyFont="1" applyFill="1" applyBorder="1" applyAlignment="1">
      <alignment horizontal="left" vertical="center"/>
    </xf>
    <xf numFmtId="0" fontId="3" fillId="0" borderId="9" xfId="4" applyFont="1" applyBorder="1" applyAlignment="1">
      <alignment horizontal="left" vertical="center"/>
    </xf>
    <xf numFmtId="0" fontId="28" fillId="0" borderId="1" xfId="0" applyFont="1" applyBorder="1" applyAlignment="1">
      <alignment horizontal="left"/>
    </xf>
    <xf numFmtId="0" fontId="28" fillId="0" borderId="1" xfId="0" applyFont="1" applyBorder="1" applyAlignment="1">
      <alignment horizontal="center"/>
    </xf>
    <xf numFmtId="0" fontId="28" fillId="0" borderId="6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175" fontId="28" fillId="0" borderId="6" xfId="0" applyNumberFormat="1" applyFont="1" applyBorder="1" applyAlignment="1">
      <alignment horizontal="center"/>
    </xf>
    <xf numFmtId="175" fontId="28" fillId="0" borderId="7" xfId="0" applyNumberFormat="1" applyFont="1" applyBorder="1" applyAlignment="1">
      <alignment horizontal="center"/>
    </xf>
    <xf numFmtId="168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left" vertical="center" wrapText="1"/>
    </xf>
    <xf numFmtId="168" fontId="28" fillId="0" borderId="6" xfId="0" applyNumberFormat="1" applyFont="1" applyBorder="1" applyAlignment="1">
      <alignment horizontal="center"/>
    </xf>
    <xf numFmtId="168" fontId="28" fillId="0" borderId="7" xfId="0" applyNumberFormat="1" applyFont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175" fontId="28" fillId="0" borderId="1" xfId="0" applyNumberFormat="1" applyFont="1" applyBorder="1" applyAlignment="1">
      <alignment horizontal="center"/>
    </xf>
    <xf numFmtId="0" fontId="28" fillId="3" borderId="1" xfId="0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vertical="top" wrapText="1"/>
    </xf>
    <xf numFmtId="0" fontId="8" fillId="0" borderId="12" xfId="0" applyFont="1" applyBorder="1" applyAlignment="1">
      <alignment horizontal="center"/>
    </xf>
    <xf numFmtId="0" fontId="5" fillId="0" borderId="25" xfId="13" applyFont="1" applyBorder="1" applyAlignment="1" applyProtection="1">
      <alignment horizontal="left" vertical="center"/>
      <protection hidden="1"/>
    </xf>
    <xf numFmtId="0" fontId="5" fillId="0" borderId="0" xfId="13" applyFont="1" applyAlignment="1" applyProtection="1">
      <alignment horizontal="left" vertical="center"/>
      <protection hidden="1"/>
    </xf>
    <xf numFmtId="0" fontId="5" fillId="0" borderId="19" xfId="13" applyFont="1" applyBorder="1" applyAlignment="1" applyProtection="1">
      <alignment horizontal="left" vertical="center"/>
      <protection hidden="1"/>
    </xf>
    <xf numFmtId="0" fontId="5" fillId="0" borderId="20" xfId="13" applyFont="1" applyBorder="1" applyAlignment="1" applyProtection="1">
      <alignment horizontal="left" vertical="center"/>
      <protection hidden="1"/>
    </xf>
    <xf numFmtId="0" fontId="10" fillId="0" borderId="3" xfId="13" applyFont="1" applyBorder="1" applyAlignment="1" applyProtection="1">
      <alignment horizontal="right" vertical="center"/>
      <protection hidden="1"/>
    </xf>
    <xf numFmtId="0" fontId="10" fillId="0" borderId="4" xfId="13" applyFont="1" applyBorder="1" applyAlignment="1" applyProtection="1">
      <alignment horizontal="right" vertical="center"/>
      <protection hidden="1"/>
    </xf>
    <xf numFmtId="0" fontId="2" fillId="0" borderId="0" xfId="13" applyFont="1" applyAlignment="1" applyProtection="1">
      <alignment horizontal="center" vertical="center"/>
      <protection hidden="1"/>
    </xf>
    <xf numFmtId="0" fontId="5" fillId="0" borderId="23" xfId="13" applyFont="1" applyBorder="1" applyAlignment="1" applyProtection="1">
      <alignment horizontal="center" vertical="center"/>
      <protection hidden="1"/>
    </xf>
    <xf numFmtId="0" fontId="5" fillId="0" borderId="20" xfId="13" applyFont="1" applyBorder="1" applyAlignment="1" applyProtection="1">
      <alignment horizontal="center" vertical="center"/>
      <protection hidden="1"/>
    </xf>
    <xf numFmtId="0" fontId="2" fillId="0" borderId="17" xfId="13" applyFont="1" applyBorder="1" applyAlignment="1" applyProtection="1">
      <alignment horizontal="center" vertical="center"/>
      <protection hidden="1"/>
    </xf>
    <xf numFmtId="0" fontId="5" fillId="0" borderId="16" xfId="13" applyFont="1" applyBorder="1" applyAlignment="1" applyProtection="1">
      <alignment horizontal="left" vertical="center"/>
      <protection hidden="1"/>
    </xf>
    <xf numFmtId="0" fontId="5" fillId="0" borderId="23" xfId="13" applyFont="1" applyBorder="1" applyAlignment="1" applyProtection="1">
      <alignment horizontal="left" vertical="center"/>
      <protection hidden="1"/>
    </xf>
    <xf numFmtId="10" fontId="5" fillId="0" borderId="9" xfId="13" applyNumberFormat="1" applyFont="1" applyBorder="1" applyAlignment="1" applyProtection="1">
      <alignment horizontal="center" vertical="center"/>
      <protection hidden="1"/>
    </xf>
    <xf numFmtId="10" fontId="5" fillId="0" borderId="7" xfId="13" applyNumberFormat="1" applyFont="1" applyBorder="1" applyAlignment="1" applyProtection="1">
      <alignment horizontal="center" vertical="center"/>
      <protection hidden="1"/>
    </xf>
    <xf numFmtId="169" fontId="11" fillId="0" borderId="0" xfId="13" applyNumberFormat="1" applyFont="1" applyAlignment="1" applyProtection="1">
      <alignment horizontal="center" vertical="center"/>
      <protection hidden="1"/>
    </xf>
    <xf numFmtId="2" fontId="11" fillId="0" borderId="0" xfId="13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3" fillId="0" borderId="1" xfId="14" applyFont="1" applyBorder="1" applyAlignment="1">
      <alignment horizontal="left" vertical="center"/>
    </xf>
    <xf numFmtId="0" fontId="6" fillId="3" borderId="1" xfId="14" applyFont="1" applyFill="1" applyBorder="1" applyAlignment="1">
      <alignment horizontal="left" vertical="center" wrapText="1"/>
    </xf>
    <xf numFmtId="0" fontId="6" fillId="0" borderId="1" xfId="14" applyFont="1" applyBorder="1" applyAlignment="1">
      <alignment horizontal="center" vertical="center"/>
    </xf>
    <xf numFmtId="0" fontId="15" fillId="0" borderId="6" xfId="14" applyFont="1" applyBorder="1" applyAlignment="1">
      <alignment horizontal="center" vertical="center"/>
    </xf>
    <xf numFmtId="0" fontId="15" fillId="0" borderId="9" xfId="14" applyFont="1" applyBorder="1" applyAlignment="1">
      <alignment horizontal="center" vertical="center"/>
    </xf>
    <xf numFmtId="0" fontId="15" fillId="0" borderId="7" xfId="14" applyFont="1" applyBorder="1" applyAlignment="1">
      <alignment horizontal="center" vertical="center"/>
    </xf>
    <xf numFmtId="0" fontId="16" fillId="0" borderId="9" xfId="14" applyFont="1" applyBorder="1" applyAlignment="1">
      <alignment horizontal="center" vertical="center"/>
    </xf>
    <xf numFmtId="0" fontId="5" fillId="3" borderId="8" xfId="3" applyFont="1" applyFill="1" applyBorder="1" applyAlignment="1">
      <alignment horizontal="center" vertical="center"/>
    </xf>
    <xf numFmtId="0" fontId="5" fillId="3" borderId="1" xfId="14" applyFont="1" applyFill="1" applyBorder="1" applyAlignment="1">
      <alignment horizontal="center" vertical="center"/>
    </xf>
    <xf numFmtId="0" fontId="6" fillId="3" borderId="1" xfId="14" applyFont="1" applyFill="1" applyBorder="1" applyAlignment="1">
      <alignment horizontal="center" vertical="center"/>
    </xf>
    <xf numFmtId="0" fontId="6" fillId="3" borderId="1" xfId="14" applyFont="1" applyFill="1" applyBorder="1" applyAlignment="1">
      <alignment horizontal="left" vertical="center"/>
    </xf>
    <xf numFmtId="0" fontId="3" fillId="0" borderId="1" xfId="14" applyFont="1" applyBorder="1" applyAlignment="1">
      <alignment horizontal="left" vertical="center" wrapText="1"/>
    </xf>
    <xf numFmtId="0" fontId="6" fillId="3" borderId="1" xfId="14" applyFont="1" applyFill="1" applyBorder="1" applyAlignment="1">
      <alignment horizontal="left" wrapText="1"/>
    </xf>
    <xf numFmtId="0" fontId="3" fillId="0" borderId="1" xfId="14" applyFont="1" applyBorder="1" applyAlignment="1">
      <alignment horizontal="center"/>
    </xf>
    <xf numFmtId="0" fontId="5" fillId="3" borderId="1" xfId="14" applyFont="1" applyFill="1" applyBorder="1" applyAlignment="1">
      <alignment horizontal="center"/>
    </xf>
  </cellXfs>
  <cellStyles count="31">
    <cellStyle name="Moeda 2" xfId="22"/>
    <cellStyle name="Normal" xfId="0" builtinId="0"/>
    <cellStyle name="Normal 10 3" xfId="5"/>
    <cellStyle name="Normal 2" xfId="13"/>
    <cellStyle name="Normal 2 11" xfId="23"/>
    <cellStyle name="Normal 2 2 2 3" xfId="28"/>
    <cellStyle name="Normal 21" xfId="15"/>
    <cellStyle name="Normal 22" xfId="17"/>
    <cellStyle name="Normal 23" xfId="18"/>
    <cellStyle name="Normal 25" xfId="16"/>
    <cellStyle name="Normal 27" xfId="12"/>
    <cellStyle name="Normal 3" xfId="4"/>
    <cellStyle name="Normal 3 2" xfId="20"/>
    <cellStyle name="Normal 3 3" xfId="11"/>
    <cellStyle name="Normal 32" xfId="3"/>
    <cellStyle name="Normal 36" xfId="9"/>
    <cellStyle name="Normal 39" xfId="27"/>
    <cellStyle name="Normal 4 2 3 2" xfId="14"/>
    <cellStyle name="Normal 45" xfId="24"/>
    <cellStyle name="Normal_Plan1 2" xfId="6"/>
    <cellStyle name="Porcentagem" xfId="2" builtinId="5"/>
    <cellStyle name="Porcentagem 12" xfId="30"/>
    <cellStyle name="Porcentagem 2" xfId="21"/>
    <cellStyle name="Separador de milhares 12 2 2" xfId="29"/>
    <cellStyle name="Separador de milhares 2" xfId="8"/>
    <cellStyle name="Separador de milhares 2 2 3" xfId="26"/>
    <cellStyle name="Separador de milhares 5 10" xfId="25"/>
    <cellStyle name="Separador de milhares_Plan1 2" xfId="7"/>
    <cellStyle name="Vírgula" xfId="1" builtinId="3"/>
    <cellStyle name="Vírgula 3" xfId="19"/>
    <cellStyle name="Vírgula 4" xfId="10"/>
  </cellStyles>
  <dxfs count="24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color auto="1"/>
      </font>
      <fill>
        <patternFill patternType="lightDown"/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auto="1"/>
      </font>
      <fill>
        <patternFill patternType="lightDown"/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414867</xdr:colOff>
      <xdr:row>40</xdr:row>
      <xdr:rowOff>76200</xdr:rowOff>
    </xdr:from>
    <xdr:to>
      <xdr:col>5</xdr:col>
      <xdr:colOff>482600</xdr:colOff>
      <xdr:row>46</xdr:row>
      <xdr:rowOff>345563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E5F6BEC-6861-BDF7-A040-83EE3719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9389533"/>
          <a:ext cx="5494867" cy="14377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185056</xdr:rowOff>
    </xdr:from>
    <xdr:to>
      <xdr:col>9</xdr:col>
      <xdr:colOff>197588</xdr:colOff>
      <xdr:row>51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32049EA-4CC6-EFAF-6BF8-D25E88282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6999"/>
          <a:ext cx="13401959" cy="7957458"/>
        </a:xfrm>
        <a:prstGeom prst="rect">
          <a:avLst/>
        </a:prstGeom>
      </xdr:spPr>
    </xdr:pic>
    <xdr:clientData/>
  </xdr:twoCellAnchor>
  <xdr:twoCellAnchor editAs="oneCell">
    <xdr:from>
      <xdr:col>0</xdr:col>
      <xdr:colOff>123962</xdr:colOff>
      <xdr:row>59</xdr:row>
      <xdr:rowOff>97972</xdr:rowOff>
    </xdr:from>
    <xdr:to>
      <xdr:col>9</xdr:col>
      <xdr:colOff>172162</xdr:colOff>
      <xdr:row>93</xdr:row>
      <xdr:rowOff>174174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3CB0028-C8A1-20AD-7EBC-7204B2A20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62" y="12300858"/>
          <a:ext cx="13252571" cy="6379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108856</xdr:rowOff>
    </xdr:from>
    <xdr:to>
      <xdr:col>9</xdr:col>
      <xdr:colOff>162310</xdr:colOff>
      <xdr:row>148</xdr:row>
      <xdr:rowOff>21772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D1C72CE1-5F0E-5518-1286-CFFEEA1F9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563113"/>
          <a:ext cx="13366681" cy="8512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185056</xdr:rowOff>
    </xdr:from>
    <xdr:to>
      <xdr:col>9</xdr:col>
      <xdr:colOff>181499</xdr:colOff>
      <xdr:row>192</xdr:row>
      <xdr:rowOff>10885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7D9DC90-B3C1-4DE1-9700-BF662875D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1514142"/>
          <a:ext cx="13385870" cy="6117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10</xdr:col>
      <xdr:colOff>6898</xdr:colOff>
      <xdr:row>232</xdr:row>
      <xdr:rowOff>11867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58BE1F9-2DBA-021B-2B2A-E5122F2E6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829343"/>
          <a:ext cx="14278069" cy="630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15</xdr:row>
      <xdr:rowOff>101599</xdr:rowOff>
    </xdr:from>
    <xdr:to>
      <xdr:col>9</xdr:col>
      <xdr:colOff>1001003</xdr:colOff>
      <xdr:row>33</xdr:row>
      <xdr:rowOff>128499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889499"/>
          <a:ext cx="13320003" cy="3240000"/>
        </a:xfrm>
        <a:prstGeom prst="rect">
          <a:avLst/>
        </a:prstGeom>
      </xdr:spPr>
    </xdr:pic>
    <xdr:clientData/>
  </xdr:twoCellAnchor>
  <xdr:oneCellAnchor>
    <xdr:from>
      <xdr:col>0</xdr:col>
      <xdr:colOff>50800</xdr:colOff>
      <xdr:row>41</xdr:row>
      <xdr:rowOff>101599</xdr:rowOff>
    </xdr:from>
    <xdr:ext cx="12919075" cy="3142477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9975849"/>
          <a:ext cx="12919075" cy="314247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45</xdr:row>
      <xdr:rowOff>28575</xdr:rowOff>
    </xdr:from>
    <xdr:to>
      <xdr:col>6</xdr:col>
      <xdr:colOff>110977</xdr:colOff>
      <xdr:row>49</xdr:row>
      <xdr:rowOff>133350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125" y="8956675"/>
          <a:ext cx="10426552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c$\PATO%20-%20BR%20-%20425%20aditiv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vo_server\ENGENHARIA\ESTAGI&#193;RIOS\PEDRO\OR&#199;.ASF.MIGUEL_ALVES.17-04-201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468\c\USU\RAS\VSI\TVA-98\cota&#231;&#227;o\Pre&#231;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-F1\Projetos\Trabalho\Planilha%20de%20Quantitativo%20em%20Branc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tre\Documents%20and%20Settings\Natal%20Computer-PI\Configura&#231;&#245;es%20locais\Temporary%20Internet%20Files\Content.IE5\IM41RWSP\_Obras1\01%20Derpi\05%20Inhuma\Aditivo\Inhuma%20Aditivo%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tiany-pc\Tatiany\Users\HORLANDO\Documents\Backup%20Orlando\Unidade%20D\Documentos\Planacon\JULHO%202014\AROAZES%20-%20SUDENE%20-%20ok%20-%20100r\OR&#199;%20AROAZES%202013%20-%20OG%20-%20SUDENE%20revis&#227;o%203%20-%20julho%20201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tec_3\drive_c\My%20Documents\Obras\Serra%20Talhada\My%20Documents\Obras\Serra%20Talhada\OBRAS\BR_316\PTRAB\PTrab89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tec_adj\c\Ten%20Reginaldo\OBRAS\BR-316\OBRAS\BR_316\PTRAB\PTrab89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tec_3\drive_c\My%20Documents\Obras\BR-316%20300.000\OBRAS\BR_316\PTRAB\PTrab89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tec_3\drive_c\Ptrabconv\OBRAS\BR_316\PTRAB\OBRAS\BR_316\PTRAB\PTrab89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01\c\Meus%20documentos\Proposta\Crema\Ma\Dimensiona%20equipa%20lote%20PA_01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tre\Engenharia\PAVIMENTA&#199;&#195;O%20%20Codevasf\Concorrencia%2001\BARRAGEM%20BOM%20PRINCIPIO%20-%20QUEIMADA%20NOVA\Orcamento%20e%20Memoria%20Barrerio%20Q%20Nova%20_%20BOM%20PRINCIPIO%20A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%20L%20&#193;%20V%20I%20O\OR&#199;AMENTOS\ANEL%20RIO%20-%20CONS&#211;RCIO\OR&#199;.%20REVIS&#195;O%203\Pre&#231;o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tre\Documents%20and%20Settings\Natal%20Computer-PI\Configura&#231;&#245;es%20locais\Temporary%20Internet%20Files\Content.IE5\IM41RWSP\_Trabalho%20hidros\_Obras\03%20Idepi\03%20PLPL\Aditivo\PL-PL%20-Termo%20Aditivo%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tre\IVES%20BRIAN\18%20Cal&#231;amento%20Coivaras\OR&#199;AMENT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01\c\Documents%20and%20Settings\Mauricio\Meus%20documentos\PROPOSTAS%20COMERCIAIS\DNIT\DNIT_BRAS&#205;LIA\EDITAL%20515_2006%20BR_222CE\PROJETOS%20JBR\CUSTOS%2002\Furukawa\Infovias%202001\Ra\USU\RAS\VSI\TVA-98\cota&#231;&#227;o\Pre&#231;o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tre\Users\RICARDO%20FILHO\Documents\Hidros\OBRAS\Sao%20Miguel%20do%20Tapuio\Medicoes\Assuncao%20-%20Medicao%2013%20dez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tre\Documentos%20Osvaldo\SETRANS\Floriano%20-%20Asfaltamento%20das%20Ruas\Revisao%20Ruas%20Floriano\CBUQ%20Ruas%20de%20Floriano%20-%20Usina%20em%20Floriano..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tre\SETRANS\RODOANEL%20THE\Interliga&#231;&#227;o%20Rodoanel\Interliga&#231;&#227;o%20ao%20Rodoanel\PROJETO%20BASICO%20ACESSO%20AO%20RODOANEL\Orcamento%20SETRAN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tec_oca\drive%20c\PTRAB\modelo\fichas%20de%20composicao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00535\dyna01\ClaudioFerreira\Excel\OR96088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e01\c\Documents%20and%20Settings\C%20arlos%20%20Machado\My%20Documents\Disco%201\BR-262-MS(3)\Anexos%20PGQ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tre\PAVIMENTA&#199;&#195;O%20%20Codevasf\Concorrencia%2001\BARRAGEM%20BOM%20PRINCIPIO%20-%20QUEIMADA%20NOVA\Orcamento%20e%20Memoria%20Barrerio%20Q%20Nova%20_%20BOM%20PRINCIPIO%20A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tiany-pc\tatiany\Documents\MARINHO%202014\PROJETOS%202014\PROLONGAMENTO%20DAS%20VIAS%202014%20PROJETO%20BASICO\CD_PROLONG.%20DAS%20VIAS%20-%20EXECUTIVO\CD_PROLONG.%20DAS%20VIAS%20-%20EXECUTIVO%201.1\VOLUME%2003%20OR&#199;AMENTO\PLANILHA%20AV%20J%20F%20A%20NET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AppData/Local/Temp/Rar$DIa11924.14694/OR&#199;AMENTO%20ISAIAS%20COELHO_CONCEI&#199;&#195;O%20DO%20CANIND&#201;-%20SEM%20%20DESONERA&#199;&#195;O%20com%20dmt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rah/Desktop/IDEPI/ABASTECIMENTO%20-%20BALNE&#193;RIO%20-%20MELHORIAS%20SANIT&#193;RIAS%20-%20BUEIRO/AGRICOLANDIA%20-%20BURACO%20DAGUA/AGRICOLANDIA%20-%20BURACO%20DAGUA/BDI%202016%20SEINFRA%20INSS%204,5%25%20ONERADO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tiany-pc\Tatiany\Users\Usuario\Downloads\or&#231;AM%20-%20CARIDADE%20-%20DESONERADO%20sem%20E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tre\Users\wraon\Documents\Projetos%20Cesar%20Sigefredo\Campinas%20do%20Piau&#237;\PENDENCIAS\DISTRIBUI&#199;&#195;O%20DE%20SOL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tre\Documents%20and%20Settings\Natal%20Computer-PI\Configura&#231;&#245;es%20locais\Temporary%20Internet%20Files\Content.IE5\IM41RWSP\_Trabalho%20hidros\_Obras\03%20Idepi\04%20Wall\Aditivo\Wall%20Ferraz%20-Termo%20Aditivo%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ilha%20em%20mapa%20iluminado.dwg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tre\IVES%20BRIAN\18%20Cal&#231;amento%20Coivaras\OR&#199;.CAL&#199;AMENTO.COIVARA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_1\tec1\ARQ\SOLOTEC\BR-476\VIGA\ANALIS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1"/>
      <sheetName val="COMPOS2"/>
      <sheetName val="COMPOS3"/>
      <sheetName val="1- QUADRO DE QUANTIDADE (2)"/>
      <sheetName val="Pato"/>
      <sheetName val="Transporte 5m³"/>
      <sheetName val="Transporte 4m³"/>
      <sheetName val="Transporte 4t"/>
      <sheetName val="Transporte Mat. Frio"/>
      <sheetName val="Cronograma (2)"/>
      <sheetName val="ESTUDO PREÇOS"/>
      <sheetName val="Dados"/>
      <sheetName val="Plan1"/>
      <sheetName val="Indices"/>
      <sheetName val="AUX."/>
      <sheetName val="Real"/>
      <sheetName val="Calendário"/>
      <sheetName val="Resumo Vertical"/>
      <sheetName val="PATO - BR - 425 aditivo"/>
      <sheetName val="1-_QUADRO_DE_QUANTIDADE_(2)"/>
      <sheetName val="Transporte_5m³"/>
      <sheetName val="Transporte_4m³"/>
      <sheetName val="Transporte_4t"/>
      <sheetName val="Transporte_Mat__Frio"/>
      <sheetName val="Cronograma_(2)"/>
      <sheetName val="ESTUDO_PREÇOS"/>
      <sheetName val="BANCO"/>
      <sheetName val="Índices_de_Reajustamento"/>
      <sheetName val="PROJETO"/>
      <sheetName val="dez00"/>
      <sheetName val="DG"/>
      <sheetName val="1-_QUADRO_DE_QUANTIDADE_(2)1"/>
      <sheetName val="Transporte_5m³1"/>
      <sheetName val="Transporte_4m³1"/>
      <sheetName val="Transporte_4t1"/>
      <sheetName val="Transporte_Mat__Frio1"/>
      <sheetName val="Cronograma_(2)1"/>
      <sheetName val="ESTUDO_PREÇOS1"/>
      <sheetName val="SERVIÇOS"/>
      <sheetName val="Teor"/>
      <sheetName val="INVENTÁRIO"/>
      <sheetName val="Orçamentária"/>
      <sheetName val="Conversão"/>
      <sheetName val="ORÇAMENTO"/>
      <sheetName val="PT"/>
      <sheetName val="COMPOSIÇÕES"/>
      <sheetName val="CUSTO_EQP-VTR"/>
      <sheetName val="ÍNDICE"/>
      <sheetName val="TapaBuraco"/>
      <sheetName val="QuQu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"/>
      <sheetName val="Orca-Ruas"/>
      <sheetName val="memoria"/>
      <sheetName val="COORD"/>
      <sheetName val="ORÇ CD"/>
      <sheetName val="CP1"/>
      <sheetName val="DMT"/>
      <sheetName val="Cron CD"/>
      <sheetName val="Transp CD"/>
      <sheetName val="ASF CD"/>
      <sheetName val="MO1CD"/>
      <sheetName val="MO2CD"/>
      <sheetName val="RELEV"/>
      <sheetName val="Adm Local"/>
      <sheetName val="Sinalizacao"/>
      <sheetName val="Curva"/>
      <sheetName val="Memoria area"/>
      <sheetName val="CPU SINAPI"/>
      <sheetName val="CPU ATRIUM ANTIGA"/>
      <sheetName val="compos1"/>
    </sheetNames>
    <sheetDataSet>
      <sheetData sheetId="0">
        <row r="61">
          <cell r="J61">
            <v>2.99</v>
          </cell>
        </row>
        <row r="67">
          <cell r="J67">
            <v>49.335000000000001</v>
          </cell>
        </row>
        <row r="73">
          <cell r="J73">
            <v>91494</v>
          </cell>
        </row>
        <row r="80">
          <cell r="J80">
            <v>1435.2</v>
          </cell>
        </row>
        <row r="94">
          <cell r="J94">
            <v>251.16</v>
          </cell>
        </row>
      </sheetData>
      <sheetData sheetId="1">
        <row r="1">
          <cell r="C1">
            <v>3</v>
          </cell>
          <cell r="D1">
            <v>4</v>
          </cell>
          <cell r="E1">
            <v>5</v>
          </cell>
        </row>
        <row r="54">
          <cell r="G54" t="e">
            <v>#REF!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7">
          <cell r="G47">
            <v>9334</v>
          </cell>
        </row>
        <row r="48">
          <cell r="G48">
            <v>67063.3</v>
          </cell>
        </row>
        <row r="76">
          <cell r="G76">
            <v>9068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TOTAL GERAL"/>
      <sheetName val="Adelphia FURUKAWA"/>
      <sheetName val="Turn-Key - G.I."/>
      <sheetName val="Turn-Key - S.A."/>
      <sheetName val="QTD_PREÇO UNIT"/>
      <sheetName val="ENT-RES"/>
      <sheetName val="COAXIAL"/>
      <sheetName val="ÓPTICO"/>
      <sheetName val="FERRAGENS"/>
      <sheetName val="SERVIÇOS"/>
      <sheetName val="SERVIÇOS 1%"/>
      <sheetName val="SERVIÇOS 2%"/>
      <sheetName val="SERVIÇOS 3%"/>
      <sheetName val="SERVIÇOS 4%"/>
      <sheetName val="SERVIÇOS 5%"/>
      <sheetName val="150"/>
      <sheetName val="150 2%"/>
      <sheetName val="150 4%"/>
      <sheetName val="150 6%"/>
      <sheetName val="250"/>
      <sheetName val="250 2%"/>
      <sheetName val="250 4%"/>
      <sheetName val="250 6%"/>
      <sheetName val="300"/>
      <sheetName val="300 2%"/>
      <sheetName val="300 4%"/>
      <sheetName val="300 6%"/>
      <sheetName val="350"/>
      <sheetName val="350 2%"/>
      <sheetName val="350 4%"/>
      <sheetName val="350 6%"/>
      <sheetName val="450"/>
      <sheetName val="450 2%"/>
      <sheetName val="450 4%"/>
      <sheetName val="450 6%"/>
      <sheetName val="AS-SERVIÇOS"/>
      <sheetName val="DDG-SERVIÇOS "/>
      <sheetName val="PRO-08"/>
      <sheetName val="Testes"/>
      <sheetName val="ANEL ZONA SUL"/>
      <sheetName val="ANEL LARANJEIRAS"/>
      <sheetName val="CS#"/>
      <sheetName val="VESPER"/>
      <sheetName val="EMBRATEL"/>
      <sheetName val="METRORED"/>
      <sheetName val="INTELIG"/>
      <sheetName val="NETSTREAM"/>
      <sheetName val="VESPER  PRÉ"/>
      <sheetName val="EMBRATEL PRÉ"/>
      <sheetName val="METRORED PRÉ"/>
      <sheetName val="INTELIG PRÉ"/>
      <sheetName val="NETSTREAM PRÉ"/>
      <sheetName val="ANEL ZONA SUL (2)"/>
      <sheetName val="ANEL LARANJEIRAS (2)"/>
      <sheetName val="CS_"/>
      <sheetName val="Equipamentos"/>
      <sheetName val="2.2.5.CBUQ"/>
      <sheetName val="2.2.5.PMQ"/>
      <sheetName val="PRO_08"/>
      <sheetName val="Teor"/>
      <sheetName val="Viaduto S. Pompeu"/>
      <sheetName val="CPV"/>
      <sheetName val="Planejado"/>
      <sheetName val="Mat."/>
      <sheetName val="M.O."/>
      <sheetName val="PROJETO"/>
      <sheetName val="Parametros"/>
      <sheetName val="Indices"/>
      <sheetName val="medicao"/>
      <sheetName val="Rea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tativo"/>
      <sheetName val="Quadro Geral"/>
      <sheetName val="Especificações Tecnicas DNER"/>
      <sheetName val="2.2.5.CBUQ"/>
      <sheetName val="2.2.5.PMQ"/>
      <sheetName val="PRO-08"/>
      <sheetName val="Plan1"/>
      <sheetName val="INSUMOS"/>
      <sheetName val="bdi cd"/>
      <sheetName val="cpu atrium antiga"/>
    </sheetNames>
    <sheetDataSet>
      <sheetData sheetId="0"/>
      <sheetData sheetId="1" refreshError="1">
        <row r="1">
          <cell r="A1" t="str">
            <v>DNIT - Sistema de Custos Rodoviários</v>
          </cell>
          <cell r="D1" t="str">
            <v>Sicro2</v>
          </cell>
          <cell r="H1" t="str">
            <v>Esp. Técnica</v>
          </cell>
        </row>
        <row r="2">
          <cell r="A2" t="str">
            <v>Atividades Auxiliares</v>
          </cell>
          <cell r="D2" t="str">
            <v>Minas Gerais</v>
          </cell>
          <cell r="H2" t="str">
            <v>Minas Gerais</v>
          </cell>
        </row>
        <row r="3">
          <cell r="A3" t="str">
            <v>Resumo dos Custos Unitários de Referência: Maio de 2005</v>
          </cell>
          <cell r="D3" t="str">
            <v>RCtR0330</v>
          </cell>
          <cell r="H3" t="str">
            <v>=</v>
          </cell>
        </row>
        <row r="5">
          <cell r="A5" t="str">
            <v>Código</v>
          </cell>
          <cell r="C5" t="str">
            <v>Atividade / Serviço</v>
          </cell>
          <cell r="D5" t="str">
            <v>Unidade</v>
          </cell>
          <cell r="F5" t="str">
            <v>Preço Unitário</v>
          </cell>
          <cell r="H5" t="str">
            <v>Código</v>
          </cell>
        </row>
        <row r="6">
          <cell r="D6" t="str">
            <v>Und</v>
          </cell>
          <cell r="E6" t="str">
            <v>Direto</v>
          </cell>
          <cell r="F6" t="str">
            <v>LDI</v>
          </cell>
          <cell r="G6" t="str">
            <v>Total</v>
          </cell>
        </row>
        <row r="8">
          <cell r="A8" t="str">
            <v>1 A 00 001 00</v>
          </cell>
          <cell r="B8" t="str">
            <v>-</v>
          </cell>
          <cell r="C8" t="str">
            <v>Transporte local c/ basc. 5 m3 rodov. não pav.</v>
          </cell>
          <cell r="D8" t="str">
            <v>tkm</v>
          </cell>
          <cell r="E8">
            <v>0.46</v>
          </cell>
          <cell r="F8">
            <v>0</v>
          </cell>
          <cell r="G8">
            <v>0.46</v>
          </cell>
          <cell r="H8" t="str">
            <v>-</v>
          </cell>
        </row>
        <row r="9">
          <cell r="A9" t="str">
            <v>1 A 00 001 05</v>
          </cell>
          <cell r="B9" t="str">
            <v>-</v>
          </cell>
          <cell r="C9" t="str">
            <v>Transp. local c/ basc. 10m3 rodov. não pav (const)</v>
          </cell>
          <cell r="D9" t="str">
            <v>tkm</v>
          </cell>
          <cell r="E9">
            <v>0.42</v>
          </cell>
          <cell r="F9">
            <v>0</v>
          </cell>
          <cell r="G9">
            <v>0.42</v>
          </cell>
          <cell r="H9" t="str">
            <v>-</v>
          </cell>
        </row>
        <row r="10">
          <cell r="A10" t="str">
            <v>1 A 00 001 06</v>
          </cell>
          <cell r="B10" t="str">
            <v>-</v>
          </cell>
          <cell r="C10" t="str">
            <v>Transp. local c/ basc. 10m3 rodov. não pav (consv)</v>
          </cell>
          <cell r="D10" t="str">
            <v>tkm</v>
          </cell>
          <cell r="E10">
            <v>0.5</v>
          </cell>
          <cell r="F10">
            <v>0</v>
          </cell>
          <cell r="G10">
            <v>0.5</v>
          </cell>
          <cell r="H10" t="str">
            <v>-</v>
          </cell>
        </row>
        <row r="11">
          <cell r="A11" t="str">
            <v>1 A 00 001 07</v>
          </cell>
          <cell r="B11" t="str">
            <v>-</v>
          </cell>
          <cell r="C11" t="str">
            <v>Transp. local c/ basc. 10m3 rodov. não pav (restr)</v>
          </cell>
          <cell r="D11" t="str">
            <v>tkm</v>
          </cell>
          <cell r="E11">
            <v>0.49</v>
          </cell>
          <cell r="F11">
            <v>0</v>
          </cell>
          <cell r="G11">
            <v>0.49</v>
          </cell>
          <cell r="H11" t="str">
            <v>-</v>
          </cell>
        </row>
        <row r="12">
          <cell r="A12" t="str">
            <v>1 A 00 001 08</v>
          </cell>
          <cell r="B12" t="str">
            <v>-</v>
          </cell>
          <cell r="C12" t="str">
            <v>Transporte local c/ basc. p/ rocha rodov. não pav.</v>
          </cell>
          <cell r="D12" t="str">
            <v>tkm</v>
          </cell>
          <cell r="E12">
            <v>0.62</v>
          </cell>
          <cell r="F12">
            <v>0</v>
          </cell>
          <cell r="G12">
            <v>0.62</v>
          </cell>
          <cell r="H12" t="str">
            <v>-</v>
          </cell>
        </row>
        <row r="13">
          <cell r="A13" t="str">
            <v>1 A 00 001 40</v>
          </cell>
          <cell r="B13" t="str">
            <v>-</v>
          </cell>
          <cell r="C13" t="str">
            <v>Transp. local c/ carroceria 15 t rodov. não pav.</v>
          </cell>
          <cell r="D13" t="str">
            <v>tkm</v>
          </cell>
          <cell r="E13">
            <v>0.53</v>
          </cell>
          <cell r="F13">
            <v>0</v>
          </cell>
          <cell r="G13">
            <v>0.53</v>
          </cell>
          <cell r="H13" t="str">
            <v>-</v>
          </cell>
        </row>
        <row r="14">
          <cell r="A14" t="str">
            <v>1 A 00 001 41</v>
          </cell>
          <cell r="B14" t="str">
            <v>-</v>
          </cell>
          <cell r="C14" t="str">
            <v>Transporte local c/ carroceria 4t rodov. não pav.</v>
          </cell>
          <cell r="D14" t="str">
            <v>tkm</v>
          </cell>
          <cell r="E14">
            <v>0.66</v>
          </cell>
          <cell r="F14">
            <v>0</v>
          </cell>
          <cell r="G14">
            <v>0.66</v>
          </cell>
          <cell r="H14" t="str">
            <v>-</v>
          </cell>
        </row>
        <row r="15">
          <cell r="A15" t="str">
            <v>1 A 00 001 50</v>
          </cell>
          <cell r="B15" t="str">
            <v>-</v>
          </cell>
          <cell r="C15" t="str">
            <v>Transporte local c/ betoneira rodov. não pav.</v>
          </cell>
          <cell r="D15" t="str">
            <v>tkm</v>
          </cell>
          <cell r="E15">
            <v>0.62</v>
          </cell>
          <cell r="F15">
            <v>0</v>
          </cell>
          <cell r="G15">
            <v>0.62</v>
          </cell>
          <cell r="H15" t="str">
            <v>-</v>
          </cell>
        </row>
        <row r="16">
          <cell r="A16" t="str">
            <v>1 A 00 001 60</v>
          </cell>
          <cell r="B16" t="str">
            <v>-</v>
          </cell>
          <cell r="C16" t="str">
            <v>Transp. local c/ carroc. c/ guind. rodov. não pav.</v>
          </cell>
          <cell r="D16" t="str">
            <v>tkm</v>
          </cell>
          <cell r="E16">
            <v>0.71</v>
          </cell>
          <cell r="F16">
            <v>0</v>
          </cell>
          <cell r="G16">
            <v>0.71</v>
          </cell>
          <cell r="H16" t="str">
            <v>-</v>
          </cell>
        </row>
        <row r="17">
          <cell r="A17" t="str">
            <v>1 A 00 001 90</v>
          </cell>
          <cell r="B17" t="str">
            <v>-</v>
          </cell>
          <cell r="C17" t="str">
            <v>Transporte comercial c/ carroc. rodov. não pav.</v>
          </cell>
          <cell r="D17" t="str">
            <v>tkm</v>
          </cell>
          <cell r="E17">
            <v>0.32</v>
          </cell>
          <cell r="F17">
            <v>0</v>
          </cell>
          <cell r="G17">
            <v>0.32</v>
          </cell>
          <cell r="H17" t="str">
            <v>-</v>
          </cell>
        </row>
        <row r="18">
          <cell r="A18" t="str">
            <v>1 A 00 001 91</v>
          </cell>
          <cell r="B18" t="str">
            <v>-</v>
          </cell>
          <cell r="C18" t="str">
            <v>Transporte comercial c/ basc. 10m3 rod. não pav.</v>
          </cell>
          <cell r="D18" t="str">
            <v>tkm</v>
          </cell>
          <cell r="E18">
            <v>0.33</v>
          </cell>
          <cell r="F18">
            <v>0</v>
          </cell>
          <cell r="G18">
            <v>0.33</v>
          </cell>
          <cell r="H18" t="str">
            <v>-</v>
          </cell>
        </row>
        <row r="19">
          <cell r="A19" t="str">
            <v>1 A 00 002 00</v>
          </cell>
          <cell r="B19" t="str">
            <v>-</v>
          </cell>
          <cell r="C19" t="str">
            <v>Transporte local c/ basc. 5m3 rodov. pav.</v>
          </cell>
          <cell r="D19" t="str">
            <v>tkm</v>
          </cell>
          <cell r="E19">
            <v>0.37</v>
          </cell>
          <cell r="F19">
            <v>0</v>
          </cell>
          <cell r="G19">
            <v>0.37</v>
          </cell>
          <cell r="H19" t="str">
            <v>-</v>
          </cell>
        </row>
        <row r="20">
          <cell r="A20" t="str">
            <v>1 A 00 002 03</v>
          </cell>
          <cell r="B20" t="str">
            <v>-</v>
          </cell>
          <cell r="C20" t="str">
            <v>Transp. local material para remendos</v>
          </cell>
          <cell r="D20" t="str">
            <v>tkm</v>
          </cell>
          <cell r="E20">
            <v>0.75</v>
          </cell>
          <cell r="F20">
            <v>0</v>
          </cell>
          <cell r="G20">
            <v>0.75</v>
          </cell>
          <cell r="H20" t="str">
            <v>-</v>
          </cell>
        </row>
        <row r="21">
          <cell r="A21" t="str">
            <v>1 A 00 002 05</v>
          </cell>
          <cell r="B21" t="str">
            <v>-</v>
          </cell>
          <cell r="C21" t="str">
            <v>Transp. local c/ basc. 10m3 rodov. pav. (const)</v>
          </cell>
          <cell r="D21" t="str">
            <v>tkm</v>
          </cell>
          <cell r="E21">
            <v>0.33</v>
          </cell>
          <cell r="F21">
            <v>0</v>
          </cell>
          <cell r="G21">
            <v>0.33</v>
          </cell>
          <cell r="H21" t="str">
            <v>-</v>
          </cell>
        </row>
        <row r="22">
          <cell r="A22" t="str">
            <v>1 A 00 002 06</v>
          </cell>
          <cell r="B22" t="str">
            <v>-</v>
          </cell>
          <cell r="C22" t="str">
            <v>Transp. local c/ basc. 10m3 rodov. pav. (consv)</v>
          </cell>
          <cell r="D22" t="str">
            <v>tkm</v>
          </cell>
          <cell r="E22">
            <v>0.38</v>
          </cell>
          <cell r="F22">
            <v>0</v>
          </cell>
          <cell r="G22">
            <v>0.38</v>
          </cell>
          <cell r="H22" t="str">
            <v>-</v>
          </cell>
        </row>
        <row r="23">
          <cell r="A23" t="str">
            <v>1 A 00 002 07</v>
          </cell>
          <cell r="B23" t="str">
            <v>-</v>
          </cell>
          <cell r="C23" t="str">
            <v>Transp. local c/ basc. 10m3 rodov. pav. (restr)</v>
          </cell>
          <cell r="D23" t="str">
            <v>tkm</v>
          </cell>
          <cell r="E23">
            <v>0.37</v>
          </cell>
          <cell r="F23">
            <v>0</v>
          </cell>
          <cell r="G23">
            <v>0.37</v>
          </cell>
          <cell r="H23" t="str">
            <v>-</v>
          </cell>
        </row>
        <row r="24">
          <cell r="A24" t="str">
            <v>1 A 00 002 08</v>
          </cell>
          <cell r="B24" t="str">
            <v>-</v>
          </cell>
          <cell r="C24" t="str">
            <v>Transporte local c/ basc. p/ rocha rodov. pav.</v>
          </cell>
          <cell r="D24" t="str">
            <v>tkm</v>
          </cell>
          <cell r="E24">
            <v>0.47</v>
          </cell>
          <cell r="F24">
            <v>0</v>
          </cell>
          <cell r="G24">
            <v>0.47</v>
          </cell>
          <cell r="H24" t="str">
            <v>-</v>
          </cell>
        </row>
        <row r="25">
          <cell r="A25" t="str">
            <v>1 A 00 002 40</v>
          </cell>
          <cell r="B25" t="str">
            <v>-</v>
          </cell>
          <cell r="C25" t="str">
            <v>Transporte local c/ carroceria 15 t rodov. pav.</v>
          </cell>
          <cell r="D25" t="str">
            <v>tkm</v>
          </cell>
          <cell r="E25">
            <v>0.39</v>
          </cell>
          <cell r="F25">
            <v>0</v>
          </cell>
          <cell r="G25">
            <v>0.39</v>
          </cell>
          <cell r="H25" t="str">
            <v>-</v>
          </cell>
        </row>
        <row r="26">
          <cell r="A26" t="str">
            <v>1 A 00 002 41</v>
          </cell>
          <cell r="B26" t="str">
            <v>-</v>
          </cell>
          <cell r="C26" t="str">
            <v>Transporte local c/ carroceria 4t rodov. pav.</v>
          </cell>
          <cell r="D26" t="str">
            <v>tkm</v>
          </cell>
          <cell r="E26">
            <v>0.52</v>
          </cell>
          <cell r="F26">
            <v>0</v>
          </cell>
          <cell r="G26">
            <v>0.52</v>
          </cell>
          <cell r="H26" t="str">
            <v>-</v>
          </cell>
        </row>
        <row r="27">
          <cell r="A27" t="str">
            <v>1 A 00 002 50</v>
          </cell>
          <cell r="B27" t="str">
            <v>-</v>
          </cell>
          <cell r="C27" t="str">
            <v>Transporte local c/ betoneira rodov. pav.</v>
          </cell>
          <cell r="D27" t="str">
            <v>tkm</v>
          </cell>
          <cell r="E27">
            <v>0.46</v>
          </cell>
          <cell r="F27">
            <v>0</v>
          </cell>
          <cell r="G27">
            <v>0.46</v>
          </cell>
          <cell r="H27" t="str">
            <v>-</v>
          </cell>
        </row>
        <row r="28">
          <cell r="A28" t="str">
            <v>1 A 00 002 60</v>
          </cell>
          <cell r="B28" t="str">
            <v>-</v>
          </cell>
          <cell r="C28" t="str">
            <v>Transp. local c/ carroceria c/ guind. rodov. pav.</v>
          </cell>
          <cell r="D28" t="str">
            <v>tkm</v>
          </cell>
          <cell r="E28">
            <v>0.63</v>
          </cell>
          <cell r="F28">
            <v>0</v>
          </cell>
          <cell r="G28">
            <v>0.63</v>
          </cell>
          <cell r="H28" t="str">
            <v>-</v>
          </cell>
        </row>
        <row r="29">
          <cell r="A29" t="str">
            <v>1 A 00 002 90</v>
          </cell>
          <cell r="B29" t="str">
            <v>-</v>
          </cell>
          <cell r="C29" t="str">
            <v>Transporte comercial c/ carroceria rodov. pav.</v>
          </cell>
          <cell r="D29" t="str">
            <v>tkm</v>
          </cell>
          <cell r="E29">
            <v>0.21</v>
          </cell>
          <cell r="F29">
            <v>0</v>
          </cell>
          <cell r="G29">
            <v>0.21</v>
          </cell>
          <cell r="H29" t="str">
            <v>-</v>
          </cell>
        </row>
        <row r="30">
          <cell r="A30" t="str">
            <v>1 A 00 002 91</v>
          </cell>
          <cell r="B30" t="str">
            <v>-</v>
          </cell>
          <cell r="C30" t="str">
            <v>Transporte comercial c/ basc. 10m3 rod. pav.</v>
          </cell>
          <cell r="D30" t="str">
            <v>tkm</v>
          </cell>
          <cell r="E30">
            <v>0.22</v>
          </cell>
          <cell r="F30">
            <v>0</v>
          </cell>
          <cell r="G30">
            <v>0.22</v>
          </cell>
          <cell r="H30" t="str">
            <v>-</v>
          </cell>
        </row>
        <row r="31">
          <cell r="A31" t="str">
            <v>1 A 00 102 00</v>
          </cell>
          <cell r="B31" t="str">
            <v>-</v>
          </cell>
          <cell r="C31" t="str">
            <v>Transporte local de material betuminoso</v>
          </cell>
          <cell r="D31" t="str">
            <v>tkm</v>
          </cell>
          <cell r="E31">
            <v>0.88</v>
          </cell>
          <cell r="F31">
            <v>0</v>
          </cell>
          <cell r="G31">
            <v>0.88</v>
          </cell>
          <cell r="H31" t="str">
            <v>-</v>
          </cell>
        </row>
        <row r="32">
          <cell r="A32" t="str">
            <v>1 A 00 112 90</v>
          </cell>
          <cell r="B32" t="str">
            <v>-</v>
          </cell>
          <cell r="C32" t="str">
            <v>Transporte comercial material betuminoso a quente</v>
          </cell>
          <cell r="D32" t="str">
            <v>tkm</v>
          </cell>
          <cell r="E32">
            <v>0</v>
          </cell>
          <cell r="F32">
            <v>0</v>
          </cell>
          <cell r="G32">
            <v>0</v>
          </cell>
          <cell r="H32" t="str">
            <v>-</v>
          </cell>
        </row>
        <row r="33">
          <cell r="A33" t="str">
            <v>1 A 00 112 91</v>
          </cell>
          <cell r="B33" t="str">
            <v>-</v>
          </cell>
          <cell r="C33" t="str">
            <v>Transporte comercial material betuminoso a frio</v>
          </cell>
          <cell r="D33" t="str">
            <v>tkm</v>
          </cell>
          <cell r="E33">
            <v>0</v>
          </cell>
          <cell r="F33">
            <v>0</v>
          </cell>
          <cell r="G33">
            <v>0</v>
          </cell>
          <cell r="H33" t="str">
            <v>-</v>
          </cell>
        </row>
        <row r="34">
          <cell r="A34" t="str">
            <v>1 A 00 201 70</v>
          </cell>
          <cell r="B34" t="str">
            <v>-</v>
          </cell>
          <cell r="C34" t="str">
            <v>Transp. local água c/ cam. tanque rodov. não pav.</v>
          </cell>
          <cell r="D34" t="str">
            <v>tkm</v>
          </cell>
          <cell r="E34">
            <v>0.59</v>
          </cell>
          <cell r="F34">
            <v>0</v>
          </cell>
          <cell r="G34">
            <v>0.59</v>
          </cell>
          <cell r="H34" t="str">
            <v>-</v>
          </cell>
        </row>
        <row r="35">
          <cell r="A35" t="str">
            <v>1 A 00 202 70</v>
          </cell>
          <cell r="B35" t="str">
            <v>-</v>
          </cell>
          <cell r="C35" t="str">
            <v>Transp. local de água c/ cam. tanque rodov. pav.</v>
          </cell>
          <cell r="D35" t="str">
            <v>tkm</v>
          </cell>
          <cell r="E35">
            <v>0.44</v>
          </cell>
          <cell r="F35">
            <v>0</v>
          </cell>
          <cell r="G35">
            <v>0.44</v>
          </cell>
          <cell r="H35" t="str">
            <v>-</v>
          </cell>
        </row>
        <row r="36">
          <cell r="A36" t="str">
            <v>1 A 00 301 00</v>
          </cell>
          <cell r="B36" t="str">
            <v>-</v>
          </cell>
          <cell r="C36" t="str">
            <v>Fornecimento de Aço CA-25</v>
          </cell>
          <cell r="D36" t="str">
            <v>kg</v>
          </cell>
          <cell r="E36">
            <v>3.47</v>
          </cell>
          <cell r="F36">
            <v>0</v>
          </cell>
          <cell r="G36">
            <v>3.47</v>
          </cell>
          <cell r="H36" t="str">
            <v>-</v>
          </cell>
        </row>
        <row r="37">
          <cell r="A37" t="str">
            <v>1 A 00 302 00</v>
          </cell>
          <cell r="B37" t="str">
            <v>-</v>
          </cell>
          <cell r="C37" t="str">
            <v>Fornecimento de Aço CA-50</v>
          </cell>
          <cell r="D37" t="str">
            <v>kg</v>
          </cell>
          <cell r="E37">
            <v>3.31</v>
          </cell>
          <cell r="F37">
            <v>0</v>
          </cell>
          <cell r="G37">
            <v>3.31</v>
          </cell>
          <cell r="H37" t="str">
            <v>-</v>
          </cell>
        </row>
        <row r="38">
          <cell r="A38" t="str">
            <v>1 A 00 303 00</v>
          </cell>
          <cell r="B38" t="str">
            <v>-</v>
          </cell>
          <cell r="C38" t="str">
            <v>Fornecimento de Aço CA-60</v>
          </cell>
          <cell r="D38" t="str">
            <v>kg</v>
          </cell>
          <cell r="E38">
            <v>3.83</v>
          </cell>
          <cell r="F38">
            <v>0</v>
          </cell>
          <cell r="G38">
            <v>3.83</v>
          </cell>
          <cell r="H38" t="str">
            <v>-</v>
          </cell>
        </row>
        <row r="39">
          <cell r="A39" t="str">
            <v>1 A 00 716 00</v>
          </cell>
          <cell r="B39" t="str">
            <v>-</v>
          </cell>
          <cell r="C39" t="str">
            <v>Areia comercial</v>
          </cell>
          <cell r="D39" t="str">
            <v>m³</v>
          </cell>
          <cell r="E39">
            <v>20.25</v>
          </cell>
          <cell r="F39">
            <v>0</v>
          </cell>
          <cell r="G39">
            <v>20.25</v>
          </cell>
          <cell r="H39" t="str">
            <v>-</v>
          </cell>
        </row>
        <row r="40">
          <cell r="A40" t="str">
            <v>1 A 00 717 00</v>
          </cell>
          <cell r="B40" t="str">
            <v>-</v>
          </cell>
          <cell r="C40" t="str">
            <v>Brita Comercial</v>
          </cell>
          <cell r="D40" t="str">
            <v>m³</v>
          </cell>
          <cell r="E40">
            <v>20.75</v>
          </cell>
          <cell r="F40">
            <v>0</v>
          </cell>
          <cell r="G40">
            <v>20.75</v>
          </cell>
          <cell r="H40" t="str">
            <v>-</v>
          </cell>
        </row>
        <row r="41">
          <cell r="A41" t="str">
            <v>1 A 00 901 01</v>
          </cell>
          <cell r="B41" t="str">
            <v>-</v>
          </cell>
          <cell r="C41" t="str">
            <v>Alvenaria de pedra argamassada</v>
          </cell>
          <cell r="D41" t="str">
            <v>m³</v>
          </cell>
          <cell r="E41">
            <v>106.44</v>
          </cell>
          <cell r="F41">
            <v>0</v>
          </cell>
          <cell r="G41">
            <v>106.44</v>
          </cell>
          <cell r="H41" t="str">
            <v>-</v>
          </cell>
        </row>
        <row r="42">
          <cell r="A42" t="str">
            <v>1 A 00 901 51</v>
          </cell>
          <cell r="B42" t="str">
            <v>-</v>
          </cell>
          <cell r="C42" t="str">
            <v>Alvenaria de pedra argamassada AC/PC</v>
          </cell>
          <cell r="D42" t="str">
            <v>m³</v>
          </cell>
          <cell r="E42">
            <v>114.39</v>
          </cell>
          <cell r="F42">
            <v>0</v>
          </cell>
          <cell r="G42">
            <v>114.39</v>
          </cell>
          <cell r="H42" t="str">
            <v>-</v>
          </cell>
        </row>
        <row r="43">
          <cell r="A43" t="str">
            <v>1 A 00 902 01</v>
          </cell>
          <cell r="B43" t="str">
            <v>-</v>
          </cell>
          <cell r="C43" t="str">
            <v>Alvenaria de tijolos</v>
          </cell>
          <cell r="D43" t="str">
            <v>m²</v>
          </cell>
          <cell r="E43">
            <v>29.49</v>
          </cell>
          <cell r="F43">
            <v>0</v>
          </cell>
          <cell r="G43">
            <v>29.49</v>
          </cell>
          <cell r="H43" t="str">
            <v>-</v>
          </cell>
        </row>
        <row r="44">
          <cell r="A44" t="str">
            <v>1 A 00 902 51</v>
          </cell>
          <cell r="B44" t="str">
            <v>-</v>
          </cell>
          <cell r="C44" t="str">
            <v>Alvenaria de tijolos AC</v>
          </cell>
          <cell r="D44" t="str">
            <v>m²</v>
          </cell>
          <cell r="E44">
            <v>30.05</v>
          </cell>
          <cell r="F44">
            <v>0</v>
          </cell>
          <cell r="G44">
            <v>30.05</v>
          </cell>
          <cell r="H44" t="str">
            <v>-</v>
          </cell>
        </row>
        <row r="45">
          <cell r="A45" t="str">
            <v>1 A 00 903 01</v>
          </cell>
          <cell r="B45" t="str">
            <v>-</v>
          </cell>
          <cell r="C45" t="str">
            <v>Dentes para bueiros duplos D=1,00 m</v>
          </cell>
          <cell r="D45" t="str">
            <v>und</v>
          </cell>
          <cell r="E45">
            <v>84.5</v>
          </cell>
          <cell r="F45">
            <v>0</v>
          </cell>
          <cell r="G45">
            <v>84.5</v>
          </cell>
          <cell r="H45" t="str">
            <v>-</v>
          </cell>
        </row>
        <row r="46">
          <cell r="A46" t="str">
            <v>1 A 00 903 51</v>
          </cell>
          <cell r="B46" t="str">
            <v>-</v>
          </cell>
          <cell r="C46" t="str">
            <v>Dentes para bueiros duplos D=1,00 m AC/BC/PC</v>
          </cell>
          <cell r="D46" t="str">
            <v>und</v>
          </cell>
          <cell r="E46">
            <v>88.02</v>
          </cell>
          <cell r="F46">
            <v>0</v>
          </cell>
          <cell r="G46">
            <v>88.02</v>
          </cell>
          <cell r="H46" t="str">
            <v>-</v>
          </cell>
        </row>
        <row r="47">
          <cell r="A47" t="str">
            <v>1 A 00 904 01</v>
          </cell>
          <cell r="B47" t="str">
            <v>-</v>
          </cell>
          <cell r="C47" t="str">
            <v>Dentes para bueiros duplos D=1,20 m</v>
          </cell>
          <cell r="D47" t="str">
            <v>und</v>
          </cell>
          <cell r="E47">
            <v>95.11</v>
          </cell>
          <cell r="F47">
            <v>0</v>
          </cell>
          <cell r="G47">
            <v>95.11</v>
          </cell>
          <cell r="H47" t="str">
            <v>-</v>
          </cell>
        </row>
        <row r="48">
          <cell r="A48" t="str">
            <v>1 A 00 904 51</v>
          </cell>
          <cell r="B48" t="str">
            <v>-</v>
          </cell>
          <cell r="C48" t="str">
            <v>Dentes para bueiros duplos D=1,20 m AC/BC/PC</v>
          </cell>
          <cell r="D48" t="str">
            <v>und</v>
          </cell>
          <cell r="E48">
            <v>99.17</v>
          </cell>
          <cell r="F48">
            <v>0</v>
          </cell>
          <cell r="G48">
            <v>99.17</v>
          </cell>
          <cell r="H48" t="str">
            <v>-</v>
          </cell>
        </row>
        <row r="49">
          <cell r="A49" t="str">
            <v>1 A 00 905 01</v>
          </cell>
          <cell r="B49" t="str">
            <v>-</v>
          </cell>
          <cell r="C49" t="str">
            <v>Dentes para bueiros duplos D=1,50 m</v>
          </cell>
          <cell r="D49" t="str">
            <v>und</v>
          </cell>
          <cell r="E49">
            <v>118.65</v>
          </cell>
          <cell r="F49">
            <v>0</v>
          </cell>
          <cell r="G49">
            <v>118.65</v>
          </cell>
          <cell r="H49" t="str">
            <v>-</v>
          </cell>
        </row>
        <row r="50">
          <cell r="A50" t="str">
            <v>1 A 00 905 51</v>
          </cell>
          <cell r="B50" t="str">
            <v>-</v>
          </cell>
          <cell r="C50" t="str">
            <v>Dentes para bueiros duplos D=1,50 m AC/BC/PC</v>
          </cell>
          <cell r="D50" t="str">
            <v>und</v>
          </cell>
          <cell r="E50">
            <v>123.5</v>
          </cell>
          <cell r="F50">
            <v>0</v>
          </cell>
          <cell r="G50">
            <v>123.5</v>
          </cell>
          <cell r="H50" t="str">
            <v>-</v>
          </cell>
        </row>
        <row r="51">
          <cell r="A51" t="str">
            <v>1 A 00 906 01</v>
          </cell>
          <cell r="B51" t="str">
            <v>-</v>
          </cell>
          <cell r="C51" t="str">
            <v>Dentes para bueiros simples D=0,60 m</v>
          </cell>
          <cell r="D51" t="str">
            <v>und</v>
          </cell>
          <cell r="E51">
            <v>28.55</v>
          </cell>
          <cell r="F51">
            <v>0</v>
          </cell>
          <cell r="G51">
            <v>28.55</v>
          </cell>
          <cell r="H51" t="str">
            <v>-</v>
          </cell>
        </row>
        <row r="52">
          <cell r="A52" t="str">
            <v>1 A 00 906 51</v>
          </cell>
          <cell r="B52" t="str">
            <v>-</v>
          </cell>
          <cell r="C52" t="str">
            <v>Dentes para bueiros simples D=0,60 m AC/BC/PC</v>
          </cell>
          <cell r="D52" t="str">
            <v>und</v>
          </cell>
          <cell r="E52">
            <v>29.73</v>
          </cell>
          <cell r="F52">
            <v>0</v>
          </cell>
          <cell r="G52">
            <v>29.73</v>
          </cell>
          <cell r="H52" t="str">
            <v>-</v>
          </cell>
        </row>
        <row r="53">
          <cell r="A53" t="str">
            <v>1 A 00 907 01</v>
          </cell>
          <cell r="B53" t="str">
            <v>-</v>
          </cell>
          <cell r="C53" t="str">
            <v>Dentes para bueiros simples D=0,80 m</v>
          </cell>
          <cell r="D53" t="str">
            <v>und</v>
          </cell>
          <cell r="E53">
            <v>35.630000000000003</v>
          </cell>
          <cell r="F53">
            <v>0</v>
          </cell>
          <cell r="G53">
            <v>35.630000000000003</v>
          </cell>
          <cell r="H53" t="str">
            <v>-</v>
          </cell>
        </row>
        <row r="54">
          <cell r="A54" t="str">
            <v>1 A 00 907 51</v>
          </cell>
          <cell r="B54" t="str">
            <v>-</v>
          </cell>
          <cell r="C54" t="str">
            <v>Dentes para bueiros simples D=0,80 m AC/BC/PC</v>
          </cell>
          <cell r="D54" t="str">
            <v>und</v>
          </cell>
          <cell r="E54">
            <v>37.1</v>
          </cell>
          <cell r="F54">
            <v>0</v>
          </cell>
          <cell r="G54">
            <v>37.1</v>
          </cell>
          <cell r="H54" t="str">
            <v>-</v>
          </cell>
        </row>
        <row r="55">
          <cell r="A55" t="str">
            <v>1 A 00 908 01</v>
          </cell>
          <cell r="B55" t="str">
            <v>-</v>
          </cell>
          <cell r="C55" t="str">
            <v>Dentes para bueiros simples D=1,00 m</v>
          </cell>
          <cell r="D55" t="str">
            <v>und</v>
          </cell>
          <cell r="E55">
            <v>42.18</v>
          </cell>
          <cell r="F55">
            <v>0</v>
          </cell>
          <cell r="G55">
            <v>42.18</v>
          </cell>
          <cell r="H55" t="str">
            <v>-</v>
          </cell>
        </row>
        <row r="56">
          <cell r="A56" t="str">
            <v>1 A 00 908 51</v>
          </cell>
          <cell r="B56" t="str">
            <v>-</v>
          </cell>
          <cell r="C56" t="str">
            <v>Dentes para bueiros simples D=1,00 m AC/BC/PC</v>
          </cell>
          <cell r="D56" t="str">
            <v>und</v>
          </cell>
          <cell r="E56">
            <v>43.94</v>
          </cell>
          <cell r="F56">
            <v>0</v>
          </cell>
          <cell r="G56">
            <v>43.94</v>
          </cell>
          <cell r="H56" t="str">
            <v>-</v>
          </cell>
        </row>
        <row r="57">
          <cell r="A57" t="str">
            <v>1 A 00 909 01</v>
          </cell>
          <cell r="B57" t="str">
            <v>-</v>
          </cell>
          <cell r="C57" t="str">
            <v>Dentes para bueiros simples D=1,20 m</v>
          </cell>
          <cell r="D57" t="str">
            <v>und</v>
          </cell>
          <cell r="E57">
            <v>47.62</v>
          </cell>
          <cell r="F57">
            <v>0</v>
          </cell>
          <cell r="G57">
            <v>47.62</v>
          </cell>
          <cell r="H57" t="str">
            <v>-</v>
          </cell>
        </row>
        <row r="58">
          <cell r="A58" t="str">
            <v>1 A 00 909 51</v>
          </cell>
          <cell r="B58" t="str">
            <v>-</v>
          </cell>
          <cell r="C58" t="str">
            <v>Dentes para bueiros simples D=1,20 m AC/BC/PC</v>
          </cell>
          <cell r="D58" t="str">
            <v>und</v>
          </cell>
          <cell r="E58">
            <v>49.65</v>
          </cell>
          <cell r="F58">
            <v>0</v>
          </cell>
          <cell r="G58">
            <v>49.65</v>
          </cell>
          <cell r="H58" t="str">
            <v>-</v>
          </cell>
        </row>
        <row r="59">
          <cell r="A59" t="str">
            <v>1 A 00 910 01</v>
          </cell>
          <cell r="B59" t="str">
            <v>-</v>
          </cell>
          <cell r="C59" t="str">
            <v>Dentes para bueiros simples D=1,50 m</v>
          </cell>
          <cell r="D59" t="str">
            <v>und</v>
          </cell>
          <cell r="E59">
            <v>61.76</v>
          </cell>
          <cell r="F59">
            <v>0</v>
          </cell>
          <cell r="G59">
            <v>61.76</v>
          </cell>
          <cell r="H59" t="str">
            <v>-</v>
          </cell>
        </row>
        <row r="60">
          <cell r="A60" t="str">
            <v>1 A 00 910 51</v>
          </cell>
          <cell r="B60" t="str">
            <v>-</v>
          </cell>
          <cell r="C60" t="str">
            <v>Dentes para bueiros simples D=1,50 m AC/BC/PC</v>
          </cell>
          <cell r="D60" t="str">
            <v>und</v>
          </cell>
          <cell r="E60">
            <v>64.180000000000007</v>
          </cell>
          <cell r="F60">
            <v>0</v>
          </cell>
          <cell r="G60">
            <v>64.180000000000007</v>
          </cell>
          <cell r="H60" t="str">
            <v>-</v>
          </cell>
        </row>
        <row r="61">
          <cell r="A61" t="str">
            <v>1 A 00 911 01</v>
          </cell>
          <cell r="B61" t="str">
            <v>-</v>
          </cell>
          <cell r="C61" t="str">
            <v>Dentes para bueiros triplos D=1,00 m</v>
          </cell>
          <cell r="D61" t="str">
            <v>und</v>
          </cell>
          <cell r="E61">
            <v>122.69</v>
          </cell>
          <cell r="F61">
            <v>0</v>
          </cell>
          <cell r="G61">
            <v>122.69</v>
          </cell>
          <cell r="H61" t="str">
            <v>-</v>
          </cell>
        </row>
        <row r="62">
          <cell r="A62" t="str">
            <v>1 A 00 911 51</v>
          </cell>
          <cell r="B62" t="str">
            <v>-</v>
          </cell>
          <cell r="C62" t="str">
            <v>Dentes para bueiros triplos D=1,00 m AC/BC/PC</v>
          </cell>
          <cell r="D62" t="str">
            <v>und</v>
          </cell>
          <cell r="E62">
            <v>127.97</v>
          </cell>
          <cell r="F62">
            <v>0</v>
          </cell>
          <cell r="G62">
            <v>127.97</v>
          </cell>
          <cell r="H62" t="str">
            <v>-</v>
          </cell>
        </row>
        <row r="63">
          <cell r="A63" t="str">
            <v>1 A 00 912 01</v>
          </cell>
          <cell r="B63" t="str">
            <v>-</v>
          </cell>
          <cell r="C63" t="str">
            <v>Dentes para bueiros triplos D=1,20 m</v>
          </cell>
          <cell r="D63" t="str">
            <v>und</v>
          </cell>
          <cell r="E63">
            <v>142.74</v>
          </cell>
          <cell r="F63">
            <v>0</v>
          </cell>
          <cell r="G63">
            <v>142.74</v>
          </cell>
          <cell r="H63" t="str">
            <v>-</v>
          </cell>
        </row>
        <row r="64">
          <cell r="A64" t="str">
            <v>1 A 00 912 51</v>
          </cell>
          <cell r="B64" t="str">
            <v>-</v>
          </cell>
          <cell r="C64" t="str">
            <v>Dentes para bueiros triplos D=1,20 m AC/BC/PC</v>
          </cell>
          <cell r="D64" t="str">
            <v>und</v>
          </cell>
          <cell r="E64">
            <v>148.83000000000001</v>
          </cell>
          <cell r="F64">
            <v>0</v>
          </cell>
          <cell r="G64">
            <v>148.83000000000001</v>
          </cell>
          <cell r="H64" t="str">
            <v>-</v>
          </cell>
        </row>
        <row r="65">
          <cell r="A65" t="str">
            <v>1 A 00 913 01</v>
          </cell>
          <cell r="B65" t="str">
            <v>-</v>
          </cell>
          <cell r="C65" t="str">
            <v>Dentes para bueiros triplos D=1,50 m</v>
          </cell>
          <cell r="D65" t="str">
            <v>und</v>
          </cell>
          <cell r="E65">
            <v>175.01</v>
          </cell>
          <cell r="F65">
            <v>0</v>
          </cell>
          <cell r="G65">
            <v>175.01</v>
          </cell>
          <cell r="H65" t="str">
            <v>-</v>
          </cell>
        </row>
        <row r="66">
          <cell r="A66" t="str">
            <v>1 A 00 913 51</v>
          </cell>
          <cell r="B66" t="str">
            <v>-</v>
          </cell>
          <cell r="C66" t="str">
            <v>Dentes para bueiros triplos D=1,50 m AC/BC/PC</v>
          </cell>
          <cell r="D66" t="str">
            <v>und</v>
          </cell>
          <cell r="E66">
            <v>182.27</v>
          </cell>
          <cell r="F66">
            <v>0</v>
          </cell>
          <cell r="G66">
            <v>182.27</v>
          </cell>
          <cell r="H66" t="str">
            <v>-</v>
          </cell>
        </row>
        <row r="67">
          <cell r="A67" t="str">
            <v>1 A 00 961 00</v>
          </cell>
          <cell r="B67" t="str">
            <v>-</v>
          </cell>
          <cell r="C67" t="str">
            <v>Peças de Desgaste do Britador 30m3/h</v>
          </cell>
          <cell r="D67" t="str">
            <v>cjh</v>
          </cell>
          <cell r="E67">
            <v>46.15</v>
          </cell>
          <cell r="F67">
            <v>0</v>
          </cell>
          <cell r="G67">
            <v>46.15</v>
          </cell>
          <cell r="H67" t="str">
            <v>-</v>
          </cell>
        </row>
        <row r="68">
          <cell r="A68" t="str">
            <v>1 A 00 962 00</v>
          </cell>
          <cell r="B68" t="str">
            <v>-</v>
          </cell>
          <cell r="C68" t="str">
            <v>Peças de Desgaste do Britador 9 a 20m3/h</v>
          </cell>
          <cell r="D68" t="str">
            <v>cjh</v>
          </cell>
          <cell r="E68">
            <v>19.72</v>
          </cell>
          <cell r="F68">
            <v>0</v>
          </cell>
          <cell r="G68">
            <v>19.72</v>
          </cell>
          <cell r="H68" t="str">
            <v>-</v>
          </cell>
        </row>
        <row r="69">
          <cell r="A69" t="str">
            <v>1 A 00 963 00</v>
          </cell>
          <cell r="B69" t="str">
            <v>-</v>
          </cell>
          <cell r="C69" t="str">
            <v>Peças de Desgaste do Britador 80m3/h</v>
          </cell>
          <cell r="D69" t="str">
            <v>cjh</v>
          </cell>
          <cell r="E69">
            <v>112.13</v>
          </cell>
          <cell r="F69">
            <v>0</v>
          </cell>
          <cell r="G69">
            <v>112.13</v>
          </cell>
          <cell r="H69" t="str">
            <v>-</v>
          </cell>
        </row>
        <row r="70">
          <cell r="A70" t="str">
            <v>1 A 00 964 00</v>
          </cell>
          <cell r="B70" t="str">
            <v>-</v>
          </cell>
          <cell r="C70" t="str">
            <v>Peças de desgaste britador prod. de rachão</v>
          </cell>
          <cell r="D70" t="str">
            <v>cjh</v>
          </cell>
          <cell r="E70">
            <v>36.07</v>
          </cell>
          <cell r="F70">
            <v>0</v>
          </cell>
          <cell r="G70">
            <v>36.07</v>
          </cell>
          <cell r="H70" t="str">
            <v>-</v>
          </cell>
        </row>
        <row r="71">
          <cell r="A71" t="str">
            <v>1 A 00 999 06</v>
          </cell>
          <cell r="B71" t="str">
            <v>-</v>
          </cell>
          <cell r="C71" t="str">
            <v>Solo local / selo de argila apiloado</v>
          </cell>
          <cell r="D71" t="str">
            <v>m³</v>
          </cell>
          <cell r="E71">
            <v>9.01</v>
          </cell>
          <cell r="F71">
            <v>0</v>
          </cell>
          <cell r="G71">
            <v>9.01</v>
          </cell>
          <cell r="H71" t="str">
            <v>-</v>
          </cell>
        </row>
        <row r="72">
          <cell r="A72" t="str">
            <v>1 A 01 100 01</v>
          </cell>
          <cell r="B72" t="str">
            <v>-</v>
          </cell>
          <cell r="C72" t="str">
            <v>Limpeza camada vegetal em jazida (const e restr.)</v>
          </cell>
          <cell r="D72" t="str">
            <v>m²</v>
          </cell>
          <cell r="E72">
            <v>0.28999999999999998</v>
          </cell>
          <cell r="F72">
            <v>0</v>
          </cell>
          <cell r="G72">
            <v>0.28999999999999998</v>
          </cell>
          <cell r="H72" t="str">
            <v>-</v>
          </cell>
        </row>
        <row r="73">
          <cell r="A73" t="str">
            <v>1 A 01 100 02</v>
          </cell>
          <cell r="B73" t="str">
            <v>-</v>
          </cell>
          <cell r="C73" t="str">
            <v>Limpeza de camada vegetal em jazida (consv)</v>
          </cell>
          <cell r="D73" t="str">
            <v>m²</v>
          </cell>
          <cell r="E73">
            <v>0.59</v>
          </cell>
          <cell r="F73">
            <v>0</v>
          </cell>
          <cell r="G73">
            <v>0.59</v>
          </cell>
          <cell r="H73" t="str">
            <v>-</v>
          </cell>
        </row>
        <row r="74">
          <cell r="A74" t="str">
            <v>1 A 01 105 01</v>
          </cell>
          <cell r="B74" t="str">
            <v>-</v>
          </cell>
          <cell r="C74" t="str">
            <v>Expurgo de jazida (const e restr)</v>
          </cell>
          <cell r="D74" t="str">
            <v>m³</v>
          </cell>
          <cell r="E74">
            <v>1.57</v>
          </cell>
          <cell r="F74">
            <v>0</v>
          </cell>
          <cell r="G74">
            <v>1.57</v>
          </cell>
          <cell r="H74" t="str">
            <v>-</v>
          </cell>
        </row>
        <row r="75">
          <cell r="A75" t="str">
            <v>1 A 01 105 02</v>
          </cell>
          <cell r="B75" t="str">
            <v>-</v>
          </cell>
          <cell r="C75" t="str">
            <v>Expurgo de jazida (consv)</v>
          </cell>
          <cell r="D75" t="str">
            <v>m³</v>
          </cell>
          <cell r="E75">
            <v>3.23</v>
          </cell>
          <cell r="F75">
            <v>0</v>
          </cell>
          <cell r="G75">
            <v>3.23</v>
          </cell>
          <cell r="H75" t="str">
            <v>-</v>
          </cell>
        </row>
        <row r="76">
          <cell r="A76" t="str">
            <v>1 A 01 111 00</v>
          </cell>
          <cell r="B76" t="str">
            <v>-</v>
          </cell>
          <cell r="C76" t="str">
            <v>Material de base (consv)</v>
          </cell>
          <cell r="D76" t="str">
            <v>m³</v>
          </cell>
          <cell r="E76">
            <v>0</v>
          </cell>
          <cell r="F76">
            <v>0</v>
          </cell>
          <cell r="G76">
            <v>0</v>
          </cell>
          <cell r="H76" t="str">
            <v>-</v>
          </cell>
        </row>
        <row r="77">
          <cell r="A77" t="str">
            <v>1 A 01 111 01</v>
          </cell>
          <cell r="B77" t="str">
            <v>-</v>
          </cell>
          <cell r="C77" t="str">
            <v>Esc. e carga material de jazida (consv)</v>
          </cell>
          <cell r="D77" t="str">
            <v>m³</v>
          </cell>
          <cell r="E77">
            <v>6.07</v>
          </cell>
          <cell r="F77">
            <v>0</v>
          </cell>
          <cell r="G77">
            <v>6.07</v>
          </cell>
          <cell r="H77" t="str">
            <v>-</v>
          </cell>
        </row>
        <row r="78">
          <cell r="A78" t="str">
            <v>1 A 01 120 01</v>
          </cell>
          <cell r="B78" t="str">
            <v>-</v>
          </cell>
          <cell r="C78" t="str">
            <v>Escav. e carga de mater. de jazida(const e restr)</v>
          </cell>
          <cell r="D78" t="str">
            <v>m³</v>
          </cell>
          <cell r="E78">
            <v>3.26</v>
          </cell>
          <cell r="F78">
            <v>0</v>
          </cell>
          <cell r="G78">
            <v>3.26</v>
          </cell>
          <cell r="H78" t="str">
            <v>-</v>
          </cell>
        </row>
        <row r="79">
          <cell r="A79" t="str">
            <v>1 A 01 150 01</v>
          </cell>
          <cell r="B79" t="str">
            <v>-</v>
          </cell>
          <cell r="C79" t="str">
            <v>Rocha p/ britagem c/ perfur. sobre esteira</v>
          </cell>
          <cell r="D79" t="str">
            <v>m³</v>
          </cell>
          <cell r="E79">
            <v>21.78</v>
          </cell>
          <cell r="F79">
            <v>0</v>
          </cell>
          <cell r="G79">
            <v>21.78</v>
          </cell>
          <cell r="H79" t="str">
            <v>-</v>
          </cell>
        </row>
        <row r="80">
          <cell r="A80" t="str">
            <v>1 A 01 150 02</v>
          </cell>
          <cell r="B80" t="str">
            <v>-</v>
          </cell>
          <cell r="C80" t="str">
            <v>Rocha p/ britagem com perfuratriz manual</v>
          </cell>
          <cell r="D80" t="str">
            <v>m³</v>
          </cell>
          <cell r="E80">
            <v>22.5</v>
          </cell>
          <cell r="F80">
            <v>0</v>
          </cell>
          <cell r="G80">
            <v>22.5</v>
          </cell>
          <cell r="H80" t="str">
            <v>-</v>
          </cell>
        </row>
        <row r="81">
          <cell r="A81" t="str">
            <v>1 A 01 155 01</v>
          </cell>
          <cell r="B81" t="str">
            <v>-</v>
          </cell>
          <cell r="C81" t="str">
            <v>Rachão ou pedra-de-mão produzidos-(const e rest)</v>
          </cell>
          <cell r="D81" t="str">
            <v>m³</v>
          </cell>
          <cell r="E81">
            <v>17.39</v>
          </cell>
          <cell r="F81">
            <v>0</v>
          </cell>
          <cell r="G81">
            <v>17.39</v>
          </cell>
          <cell r="H81" t="str">
            <v>-</v>
          </cell>
        </row>
        <row r="82">
          <cell r="A82" t="str">
            <v>1 A 01 155 51</v>
          </cell>
          <cell r="B82" t="str">
            <v>-</v>
          </cell>
          <cell r="C82" t="str">
            <v>Rachão ou pedra-de-mão comercial (cont e rest)/ PC</v>
          </cell>
          <cell r="D82" t="str">
            <v>m³</v>
          </cell>
          <cell r="E82">
            <v>21</v>
          </cell>
          <cell r="F82">
            <v>0</v>
          </cell>
          <cell r="G82">
            <v>21</v>
          </cell>
          <cell r="H82" t="str">
            <v>-</v>
          </cell>
        </row>
        <row r="83">
          <cell r="A83" t="str">
            <v>1 A 01 170 01</v>
          </cell>
          <cell r="B83" t="str">
            <v>-</v>
          </cell>
          <cell r="C83" t="str">
            <v>Areia extraída com escavadeira hidráulica</v>
          </cell>
          <cell r="D83" t="str">
            <v>m³</v>
          </cell>
          <cell r="E83">
            <v>5.16</v>
          </cell>
          <cell r="F83">
            <v>0</v>
          </cell>
          <cell r="G83">
            <v>5.16</v>
          </cell>
          <cell r="H83" t="str">
            <v>-</v>
          </cell>
        </row>
        <row r="84">
          <cell r="A84" t="str">
            <v>1 A 01 170 02</v>
          </cell>
          <cell r="B84" t="str">
            <v>-</v>
          </cell>
          <cell r="C84" t="str">
            <v>Areia extraída com trator e carregadeira</v>
          </cell>
          <cell r="D84" t="str">
            <v>m³</v>
          </cell>
          <cell r="E84">
            <v>4.37</v>
          </cell>
          <cell r="F84">
            <v>0</v>
          </cell>
          <cell r="G84">
            <v>4.37</v>
          </cell>
          <cell r="H84" t="str">
            <v>-</v>
          </cell>
        </row>
        <row r="85">
          <cell r="A85" t="str">
            <v>1 A 01 170 03</v>
          </cell>
          <cell r="B85" t="str">
            <v>-</v>
          </cell>
          <cell r="C85" t="str">
            <v>Areia extraída com draga de sucção (tipo bomba)</v>
          </cell>
          <cell r="D85" t="str">
            <v>m³</v>
          </cell>
          <cell r="E85">
            <v>14.15</v>
          </cell>
          <cell r="F85">
            <v>0</v>
          </cell>
          <cell r="G85">
            <v>14.15</v>
          </cell>
          <cell r="H85" t="str">
            <v>-</v>
          </cell>
        </row>
        <row r="86">
          <cell r="A86" t="str">
            <v>1 A 01 200 01</v>
          </cell>
          <cell r="B86" t="str">
            <v>-</v>
          </cell>
          <cell r="C86" t="str">
            <v>Brita produzida em central de britagem de 80 m3/h</v>
          </cell>
          <cell r="D86" t="str">
            <v>m³</v>
          </cell>
          <cell r="E86">
            <v>21.28</v>
          </cell>
          <cell r="F86">
            <v>0</v>
          </cell>
          <cell r="G86">
            <v>21.28</v>
          </cell>
          <cell r="H86" t="str">
            <v>-</v>
          </cell>
        </row>
        <row r="87">
          <cell r="A87" t="str">
            <v>1 A 01 200 02</v>
          </cell>
          <cell r="B87" t="str">
            <v>-</v>
          </cell>
          <cell r="C87" t="str">
            <v>Brita produzida em central de britagem de 30 m3/h</v>
          </cell>
          <cell r="D87" t="str">
            <v>m³</v>
          </cell>
          <cell r="E87">
            <v>26.92</v>
          </cell>
          <cell r="F87">
            <v>0</v>
          </cell>
          <cell r="G87">
            <v>26.92</v>
          </cell>
          <cell r="H87" t="str">
            <v>-</v>
          </cell>
        </row>
        <row r="88">
          <cell r="A88" t="str">
            <v>1 A 01 200 04</v>
          </cell>
          <cell r="B88" t="str">
            <v>-</v>
          </cell>
          <cell r="C88" t="str">
            <v>Pedra de mão produzida manualmente (consv)</v>
          </cell>
          <cell r="D88" t="str">
            <v>m³</v>
          </cell>
          <cell r="E88">
            <v>28.38</v>
          </cell>
          <cell r="F88">
            <v>0</v>
          </cell>
          <cell r="G88">
            <v>28.38</v>
          </cell>
          <cell r="H88" t="str">
            <v>-</v>
          </cell>
        </row>
        <row r="89">
          <cell r="A89" t="str">
            <v>1 A 01 390 02</v>
          </cell>
          <cell r="B89" t="str">
            <v>-</v>
          </cell>
          <cell r="C89" t="str">
            <v>Usinagem de CBUQ (capa de rolamento)</v>
          </cell>
          <cell r="D89" t="str">
            <v>t</v>
          </cell>
          <cell r="E89">
            <v>26.16</v>
          </cell>
          <cell r="F89">
            <v>0</v>
          </cell>
          <cell r="G89">
            <v>26.16</v>
          </cell>
          <cell r="H89" t="str">
            <v>-</v>
          </cell>
        </row>
        <row r="90">
          <cell r="A90" t="str">
            <v>1 A 01 390 03</v>
          </cell>
          <cell r="B90" t="str">
            <v>-</v>
          </cell>
          <cell r="C90" t="str">
            <v>Usinagem de CBUQ (binder)</v>
          </cell>
          <cell r="D90" t="str">
            <v>t</v>
          </cell>
          <cell r="E90">
            <v>25.61</v>
          </cell>
          <cell r="F90">
            <v>0</v>
          </cell>
          <cell r="G90">
            <v>25.61</v>
          </cell>
          <cell r="H90" t="str">
            <v>-</v>
          </cell>
        </row>
        <row r="91">
          <cell r="A91" t="str">
            <v>1 A 01 390 52</v>
          </cell>
          <cell r="B91" t="str">
            <v>-</v>
          </cell>
          <cell r="C91" t="str">
            <v>Usinagem de CBUQ (capa de rolamento) AC/BC</v>
          </cell>
          <cell r="D91" t="str">
            <v>t</v>
          </cell>
          <cell r="E91">
            <v>28.35</v>
          </cell>
          <cell r="F91">
            <v>0</v>
          </cell>
          <cell r="G91">
            <v>28.35</v>
          </cell>
          <cell r="H91" t="str">
            <v>-</v>
          </cell>
        </row>
        <row r="92">
          <cell r="A92" t="str">
            <v>1 A 01 390 53</v>
          </cell>
          <cell r="B92" t="str">
            <v>-</v>
          </cell>
          <cell r="C92" t="str">
            <v>Usinagem de CBUQ (binder) AC/BC</v>
          </cell>
          <cell r="D92" t="str">
            <v>t</v>
          </cell>
          <cell r="E92">
            <v>27.78</v>
          </cell>
          <cell r="F92">
            <v>0</v>
          </cell>
          <cell r="G92">
            <v>27.78</v>
          </cell>
          <cell r="H92" t="str">
            <v>-</v>
          </cell>
        </row>
        <row r="93">
          <cell r="A93" t="str">
            <v>1 A 01 391 02</v>
          </cell>
          <cell r="B93" t="str">
            <v>-</v>
          </cell>
          <cell r="C93" t="str">
            <v>Usinagem de areia-asfalto</v>
          </cell>
          <cell r="D93" t="str">
            <v>t</v>
          </cell>
          <cell r="E93">
            <v>28.44</v>
          </cell>
          <cell r="F93">
            <v>0</v>
          </cell>
          <cell r="G93">
            <v>28.44</v>
          </cell>
          <cell r="H93" t="str">
            <v>-</v>
          </cell>
        </row>
        <row r="94">
          <cell r="A94" t="str">
            <v>1 A 01 391 52</v>
          </cell>
          <cell r="B94" t="str">
            <v>-</v>
          </cell>
          <cell r="C94" t="str">
            <v>Usinagem de areia-asfalto AC</v>
          </cell>
          <cell r="D94" t="str">
            <v>t</v>
          </cell>
          <cell r="E94">
            <v>39.31</v>
          </cell>
          <cell r="F94">
            <v>0</v>
          </cell>
          <cell r="G94">
            <v>39.31</v>
          </cell>
          <cell r="H94" t="str">
            <v>-</v>
          </cell>
        </row>
        <row r="95">
          <cell r="A95" t="str">
            <v>1 A 01 395 01</v>
          </cell>
          <cell r="B95" t="str">
            <v>-</v>
          </cell>
          <cell r="C95" t="str">
            <v>Usinagem de brita graduada</v>
          </cell>
          <cell r="D95" t="str">
            <v>m³</v>
          </cell>
          <cell r="E95">
            <v>36.54</v>
          </cell>
          <cell r="F95">
            <v>0</v>
          </cell>
          <cell r="G95">
            <v>36.54</v>
          </cell>
          <cell r="H95" t="str">
            <v>-</v>
          </cell>
        </row>
        <row r="96">
          <cell r="A96" t="str">
            <v>1 A 01 395 02</v>
          </cell>
          <cell r="B96" t="str">
            <v>-</v>
          </cell>
          <cell r="C96" t="str">
            <v>Usinagem de solo-brita</v>
          </cell>
          <cell r="D96" t="str">
            <v>m³</v>
          </cell>
          <cell r="E96">
            <v>19.72</v>
          </cell>
          <cell r="F96">
            <v>0</v>
          </cell>
          <cell r="G96">
            <v>19.72</v>
          </cell>
          <cell r="H96" t="str">
            <v>-</v>
          </cell>
        </row>
        <row r="97">
          <cell r="A97" t="str">
            <v>1 A 01 395 51</v>
          </cell>
          <cell r="B97" t="str">
            <v>-</v>
          </cell>
          <cell r="C97" t="str">
            <v>Usinagem de brita graduada BC</v>
          </cell>
          <cell r="D97" t="str">
            <v>m³</v>
          </cell>
          <cell r="E97">
            <v>35.69</v>
          </cell>
          <cell r="F97">
            <v>0</v>
          </cell>
          <cell r="G97">
            <v>35.69</v>
          </cell>
          <cell r="H97" t="str">
            <v>-</v>
          </cell>
        </row>
        <row r="98">
          <cell r="A98" t="str">
            <v>1 A 01 395 52</v>
          </cell>
          <cell r="B98" t="str">
            <v>-</v>
          </cell>
          <cell r="C98" t="str">
            <v>Usinagem de solo-brita BC</v>
          </cell>
          <cell r="D98" t="str">
            <v>m³</v>
          </cell>
          <cell r="E98">
            <v>19.37</v>
          </cell>
          <cell r="F98">
            <v>0</v>
          </cell>
          <cell r="G98">
            <v>19.37</v>
          </cell>
          <cell r="H98" t="str">
            <v>-</v>
          </cell>
        </row>
        <row r="99">
          <cell r="A99" t="str">
            <v>1 A 01 396 01</v>
          </cell>
          <cell r="B99" t="str">
            <v>-</v>
          </cell>
          <cell r="C99" t="str">
            <v>Usinagem de solo-cimento</v>
          </cell>
          <cell r="D99" t="str">
            <v>m³</v>
          </cell>
          <cell r="E99">
            <v>64.83</v>
          </cell>
          <cell r="F99">
            <v>0</v>
          </cell>
          <cell r="G99">
            <v>64.83</v>
          </cell>
          <cell r="H99" t="str">
            <v>-</v>
          </cell>
        </row>
        <row r="100">
          <cell r="A100" t="str">
            <v>1 A 01 396 02</v>
          </cell>
          <cell r="B100" t="str">
            <v>-</v>
          </cell>
          <cell r="C100" t="str">
            <v>Usinagem de solo melhorado com cimento.</v>
          </cell>
          <cell r="D100" t="str">
            <v>m³</v>
          </cell>
          <cell r="E100">
            <v>35.6</v>
          </cell>
          <cell r="F100">
            <v>0</v>
          </cell>
          <cell r="G100">
            <v>35.6</v>
          </cell>
          <cell r="H100" t="str">
            <v>-</v>
          </cell>
        </row>
        <row r="101">
          <cell r="A101" t="str">
            <v>1 A 01 397 02</v>
          </cell>
          <cell r="B101" t="str">
            <v>-</v>
          </cell>
          <cell r="C101" t="str">
            <v>Usinagem de P.M.F.</v>
          </cell>
          <cell r="D101" t="str">
            <v>m³</v>
          </cell>
          <cell r="E101">
            <v>34.97</v>
          </cell>
          <cell r="F101">
            <v>0</v>
          </cell>
          <cell r="G101">
            <v>34.97</v>
          </cell>
          <cell r="H101" t="str">
            <v>-</v>
          </cell>
        </row>
        <row r="102">
          <cell r="A102" t="str">
            <v>1 A 01 397 52</v>
          </cell>
          <cell r="B102" t="str">
            <v>-</v>
          </cell>
          <cell r="C102" t="str">
            <v>Usinagem de P.M.F. AC/BC</v>
          </cell>
          <cell r="D102" t="str">
            <v>m³</v>
          </cell>
          <cell r="E102">
            <v>37.020000000000003</v>
          </cell>
          <cell r="F102">
            <v>0</v>
          </cell>
          <cell r="G102">
            <v>37.020000000000003</v>
          </cell>
          <cell r="H102" t="str">
            <v>-</v>
          </cell>
        </row>
        <row r="103">
          <cell r="A103" t="str">
            <v>1 A 01 398 02</v>
          </cell>
          <cell r="B103" t="str">
            <v>-</v>
          </cell>
          <cell r="C103" t="str">
            <v>Usinagem de CBUQ p/ reciclagem em usina fixa.</v>
          </cell>
          <cell r="D103" t="str">
            <v>t</v>
          </cell>
          <cell r="E103">
            <v>21.63</v>
          </cell>
          <cell r="F103">
            <v>0</v>
          </cell>
          <cell r="G103">
            <v>21.63</v>
          </cell>
          <cell r="H103" t="str">
            <v>-</v>
          </cell>
        </row>
        <row r="104">
          <cell r="A104" t="str">
            <v>1 A 01 398 52</v>
          </cell>
          <cell r="B104" t="str">
            <v>-</v>
          </cell>
          <cell r="C104" t="str">
            <v>Usinagem de CBUQ p/ reciclagem em usina fixa BC</v>
          </cell>
          <cell r="D104" t="str">
            <v>t</v>
          </cell>
          <cell r="E104">
            <v>21.45</v>
          </cell>
          <cell r="F104">
            <v>0</v>
          </cell>
          <cell r="G104">
            <v>21.45</v>
          </cell>
          <cell r="H104" t="str">
            <v>-</v>
          </cell>
        </row>
        <row r="105">
          <cell r="A105" t="str">
            <v>1 A 01 401 01</v>
          </cell>
          <cell r="B105" t="str">
            <v>-</v>
          </cell>
          <cell r="C105" t="str">
            <v>Fôrma comum de madeira</v>
          </cell>
          <cell r="D105" t="str">
            <v>m²</v>
          </cell>
          <cell r="E105">
            <v>30.39</v>
          </cell>
          <cell r="F105">
            <v>0</v>
          </cell>
          <cell r="G105">
            <v>30.39</v>
          </cell>
          <cell r="H105" t="str">
            <v>-</v>
          </cell>
        </row>
        <row r="106">
          <cell r="A106" t="str">
            <v>1 A 01 402 01</v>
          </cell>
          <cell r="B106" t="str">
            <v>-</v>
          </cell>
          <cell r="C106" t="str">
            <v>Fôrma de placa compensada resinada</v>
          </cell>
          <cell r="D106" t="str">
            <v>m²</v>
          </cell>
          <cell r="E106">
            <v>21.9</v>
          </cell>
          <cell r="F106">
            <v>0</v>
          </cell>
          <cell r="G106">
            <v>21.9</v>
          </cell>
          <cell r="H106" t="str">
            <v>-</v>
          </cell>
        </row>
        <row r="107">
          <cell r="A107" t="str">
            <v>1 A 01 403 01</v>
          </cell>
          <cell r="B107" t="str">
            <v>-</v>
          </cell>
          <cell r="C107" t="str">
            <v>Fôrma de placa compensada plastificada</v>
          </cell>
          <cell r="D107" t="str">
            <v>m²</v>
          </cell>
          <cell r="E107">
            <v>24.01</v>
          </cell>
          <cell r="F107">
            <v>0</v>
          </cell>
          <cell r="G107">
            <v>24.01</v>
          </cell>
          <cell r="H107" t="str">
            <v>-</v>
          </cell>
        </row>
        <row r="108">
          <cell r="A108" t="str">
            <v>1 A 01 404 01</v>
          </cell>
          <cell r="B108" t="str">
            <v>-</v>
          </cell>
          <cell r="C108" t="str">
            <v>Fôrma para tubulão</v>
          </cell>
          <cell r="D108" t="str">
            <v>m²</v>
          </cell>
          <cell r="E108">
            <v>15.85</v>
          </cell>
          <cell r="F108">
            <v>0</v>
          </cell>
          <cell r="G108">
            <v>15.85</v>
          </cell>
          <cell r="H108" t="str">
            <v>-</v>
          </cell>
        </row>
        <row r="109">
          <cell r="A109" t="str">
            <v>1 A 01 407 01</v>
          </cell>
          <cell r="B109" t="str">
            <v>-</v>
          </cell>
          <cell r="C109" t="str">
            <v>Confecção e lançam. de concreto magro em betoneira</v>
          </cell>
          <cell r="D109" t="str">
            <v>m³</v>
          </cell>
          <cell r="E109">
            <v>134.13999999999999</v>
          </cell>
          <cell r="F109">
            <v>0</v>
          </cell>
          <cell r="G109">
            <v>134.13999999999999</v>
          </cell>
          <cell r="H109" t="str">
            <v>-</v>
          </cell>
        </row>
        <row r="110">
          <cell r="A110" t="str">
            <v>1 A 01 407 51</v>
          </cell>
          <cell r="B110" t="str">
            <v>-</v>
          </cell>
          <cell r="C110" t="str">
            <v>Conf.e lanç. de concreto magro em betoneira AC/BC</v>
          </cell>
          <cell r="D110" t="str">
            <v>m³</v>
          </cell>
          <cell r="E110">
            <v>144.44999999999999</v>
          </cell>
          <cell r="F110">
            <v>0</v>
          </cell>
          <cell r="G110">
            <v>144.44999999999999</v>
          </cell>
          <cell r="H110" t="str">
            <v>-</v>
          </cell>
        </row>
        <row r="111">
          <cell r="A111" t="str">
            <v>1 A 01 408 01</v>
          </cell>
          <cell r="B111" t="str">
            <v>-</v>
          </cell>
          <cell r="C111" t="str">
            <v>Concreto fck=8MPa contr raz uso geral conf e lanç</v>
          </cell>
          <cell r="D111" t="str">
            <v>m³</v>
          </cell>
          <cell r="E111">
            <v>156.01</v>
          </cell>
          <cell r="F111">
            <v>0</v>
          </cell>
          <cell r="G111">
            <v>156.01</v>
          </cell>
          <cell r="H111" t="str">
            <v>-</v>
          </cell>
        </row>
        <row r="112">
          <cell r="A112" t="str">
            <v>1 A 01 408 51</v>
          </cell>
          <cell r="B112" t="str">
            <v>-</v>
          </cell>
          <cell r="C112" t="str">
            <v>Concr.fck=8MPa c.raz uso ger conf e lanç AC/BC</v>
          </cell>
          <cell r="D112" t="str">
            <v>m³</v>
          </cell>
          <cell r="E112">
            <v>165.63</v>
          </cell>
          <cell r="F112">
            <v>0</v>
          </cell>
          <cell r="G112">
            <v>165.63</v>
          </cell>
          <cell r="H112" t="str">
            <v>-</v>
          </cell>
        </row>
        <row r="113">
          <cell r="A113" t="str">
            <v>1 A 01 410 01</v>
          </cell>
          <cell r="B113" t="str">
            <v>-</v>
          </cell>
          <cell r="C113" t="str">
            <v>Concreto fck=10MPa contr raz uso geral conf e lanç</v>
          </cell>
          <cell r="D113" t="str">
            <v>m³</v>
          </cell>
          <cell r="E113">
            <v>163.52000000000001</v>
          </cell>
          <cell r="F113">
            <v>0</v>
          </cell>
          <cell r="G113">
            <v>163.52000000000001</v>
          </cell>
          <cell r="H113" t="str">
            <v>-</v>
          </cell>
        </row>
        <row r="114">
          <cell r="A114" t="str">
            <v>1 A 01 410 51</v>
          </cell>
          <cell r="B114" t="str">
            <v>-</v>
          </cell>
          <cell r="C114" t="str">
            <v>Concr.fck=10MPa c.raz uso ger conf/lanç AC/BC</v>
          </cell>
          <cell r="D114" t="str">
            <v>m³</v>
          </cell>
          <cell r="E114">
            <v>172.9</v>
          </cell>
          <cell r="F114">
            <v>0</v>
          </cell>
          <cell r="G114">
            <v>172.9</v>
          </cell>
          <cell r="H114" t="str">
            <v>-</v>
          </cell>
        </row>
        <row r="115">
          <cell r="A115" t="str">
            <v>1 A 01 412 01</v>
          </cell>
          <cell r="B115" t="str">
            <v>-</v>
          </cell>
          <cell r="C115" t="str">
            <v>Concreto fck=12MPa contr raz uso geral conf e lanç</v>
          </cell>
          <cell r="D115" t="str">
            <v>m³</v>
          </cell>
          <cell r="E115">
            <v>171.35</v>
          </cell>
          <cell r="F115">
            <v>0</v>
          </cell>
          <cell r="G115">
            <v>171.35</v>
          </cell>
          <cell r="H115" t="str">
            <v>-</v>
          </cell>
        </row>
        <row r="116">
          <cell r="A116" t="str">
            <v>1 A 01 412 51</v>
          </cell>
          <cell r="B116" t="str">
            <v>-</v>
          </cell>
          <cell r="C116" t="str">
            <v>Concr.fck=12MPa c.raz uso ger conf/lanç AC/BC</v>
          </cell>
          <cell r="D116" t="str">
            <v>m³</v>
          </cell>
          <cell r="E116">
            <v>180.49</v>
          </cell>
          <cell r="F116">
            <v>0</v>
          </cell>
          <cell r="G116">
            <v>180.49</v>
          </cell>
          <cell r="H116" t="str">
            <v>-</v>
          </cell>
        </row>
        <row r="117">
          <cell r="A117" t="str">
            <v>1 A 01 415 01</v>
          </cell>
          <cell r="B117" t="str">
            <v>-</v>
          </cell>
          <cell r="C117" t="str">
            <v>Concr estr fck=15MPa contr raz uso ger conf e lanç</v>
          </cell>
          <cell r="D117" t="str">
            <v>m³</v>
          </cell>
          <cell r="E117">
            <v>179.84</v>
          </cell>
          <cell r="F117">
            <v>0</v>
          </cell>
          <cell r="G117">
            <v>179.84</v>
          </cell>
          <cell r="H117" t="str">
            <v>-</v>
          </cell>
        </row>
        <row r="118">
          <cell r="A118" t="str">
            <v>1 A 01 415 51</v>
          </cell>
          <cell r="B118" t="str">
            <v>-</v>
          </cell>
          <cell r="C118" t="str">
            <v>Concr estr fck=15MPa c.raz uso ger conf/lanç AC/BC</v>
          </cell>
          <cell r="D118" t="str">
            <v>m³</v>
          </cell>
          <cell r="E118">
            <v>188.71</v>
          </cell>
          <cell r="F118">
            <v>0</v>
          </cell>
          <cell r="G118">
            <v>188.71</v>
          </cell>
          <cell r="H118" t="str">
            <v>-</v>
          </cell>
        </row>
        <row r="119">
          <cell r="A119" t="str">
            <v>1 A 01 518 01</v>
          </cell>
          <cell r="B119" t="str">
            <v>-</v>
          </cell>
          <cell r="C119" t="str">
            <v>Concr estr fck=18MPa contr raz uso ger conf e lanç</v>
          </cell>
          <cell r="D119" t="str">
            <v>m³</v>
          </cell>
          <cell r="E119">
            <v>188</v>
          </cell>
          <cell r="F119">
            <v>0</v>
          </cell>
          <cell r="G119">
            <v>188</v>
          </cell>
          <cell r="H119" t="str">
            <v>-</v>
          </cell>
        </row>
        <row r="120">
          <cell r="A120" t="str">
            <v>1 A 01 418 51</v>
          </cell>
          <cell r="B120" t="str">
            <v>-</v>
          </cell>
          <cell r="C120" t="str">
            <v>Concr.estr fck=18MPa c.raz uso ger conf/lanç AC/BC</v>
          </cell>
          <cell r="D120" t="str">
            <v>m³</v>
          </cell>
          <cell r="E120">
            <v>196.59</v>
          </cell>
          <cell r="F120">
            <v>0</v>
          </cell>
          <cell r="G120">
            <v>196.59</v>
          </cell>
          <cell r="H120" t="str">
            <v>-</v>
          </cell>
        </row>
        <row r="121">
          <cell r="A121" t="str">
            <v>1 A 01 422 00</v>
          </cell>
          <cell r="B121" t="str">
            <v>-</v>
          </cell>
          <cell r="C121" t="str">
            <v>Concr estr fck=22MPa contr raz uso ger conf e lanç</v>
          </cell>
          <cell r="D121" t="str">
            <v>m³</v>
          </cell>
          <cell r="E121">
            <v>202.69</v>
          </cell>
          <cell r="F121">
            <v>0</v>
          </cell>
          <cell r="G121">
            <v>202.69</v>
          </cell>
          <cell r="H121" t="str">
            <v>-</v>
          </cell>
        </row>
        <row r="122">
          <cell r="A122" t="str">
            <v>1 A 01 422 51</v>
          </cell>
          <cell r="B122" t="str">
            <v>-</v>
          </cell>
          <cell r="C122" t="str">
            <v>Concr.estr.fck=22MPa c.raz uso ger conf/lanç AC/BC</v>
          </cell>
          <cell r="D122" t="str">
            <v>m³</v>
          </cell>
          <cell r="E122">
            <v>210.82</v>
          </cell>
          <cell r="F122">
            <v>0</v>
          </cell>
          <cell r="G122">
            <v>210.82</v>
          </cell>
          <cell r="H122" t="str">
            <v>-</v>
          </cell>
        </row>
        <row r="123">
          <cell r="A123" t="str">
            <v>1 A 01 423 00</v>
          </cell>
          <cell r="B123" t="str">
            <v>-</v>
          </cell>
          <cell r="C123" t="str">
            <v>Concreto fck=18MPa para pré-moldados (tubos)</v>
          </cell>
          <cell r="D123" t="str">
            <v>m³</v>
          </cell>
          <cell r="E123">
            <v>182.22</v>
          </cell>
          <cell r="F123">
            <v>0</v>
          </cell>
          <cell r="G123">
            <v>182.22</v>
          </cell>
          <cell r="H123" t="str">
            <v>-</v>
          </cell>
        </row>
        <row r="124">
          <cell r="A124" t="str">
            <v>1 A 01 423 50</v>
          </cell>
          <cell r="B124" t="str">
            <v>-</v>
          </cell>
          <cell r="C124" t="str">
            <v>Concr.fck=18MPa para pré-moldados (tubos) AC/BC</v>
          </cell>
          <cell r="D124" t="str">
            <v>m³</v>
          </cell>
          <cell r="E124">
            <v>191.1</v>
          </cell>
          <cell r="F124">
            <v>0</v>
          </cell>
          <cell r="G124">
            <v>191.1</v>
          </cell>
          <cell r="H124" t="str">
            <v>-</v>
          </cell>
        </row>
        <row r="125">
          <cell r="A125" t="str">
            <v>1 A 01 424 00</v>
          </cell>
          <cell r="B125" t="str">
            <v>-</v>
          </cell>
          <cell r="C125" t="str">
            <v>Concreto poroso para pré-moldados (tubos)</v>
          </cell>
          <cell r="D125" t="str">
            <v>m³</v>
          </cell>
          <cell r="E125">
            <v>187.06</v>
          </cell>
          <cell r="F125">
            <v>0</v>
          </cell>
          <cell r="G125">
            <v>187.06</v>
          </cell>
          <cell r="H125" t="str">
            <v>-</v>
          </cell>
        </row>
        <row r="126">
          <cell r="A126" t="str">
            <v>1 A 01 424 50</v>
          </cell>
          <cell r="B126" t="str">
            <v>-</v>
          </cell>
          <cell r="C126" t="str">
            <v>Concreto poroso para pré-moldados (tubos) AC/BC</v>
          </cell>
          <cell r="D126" t="str">
            <v>m³</v>
          </cell>
          <cell r="E126">
            <v>191.25</v>
          </cell>
          <cell r="F126">
            <v>0</v>
          </cell>
          <cell r="G126">
            <v>191.25</v>
          </cell>
          <cell r="H126" t="str">
            <v>-</v>
          </cell>
        </row>
        <row r="127">
          <cell r="A127" t="str">
            <v>1 A 01 450 01</v>
          </cell>
          <cell r="B127" t="str">
            <v>-</v>
          </cell>
          <cell r="C127" t="str">
            <v>Escoramento de bueiros celulares</v>
          </cell>
          <cell r="D127" t="str">
            <v>m³</v>
          </cell>
          <cell r="E127">
            <v>27.96</v>
          </cell>
          <cell r="F127">
            <v>0</v>
          </cell>
          <cell r="G127">
            <v>27.96</v>
          </cell>
          <cell r="H127" t="str">
            <v>-</v>
          </cell>
        </row>
        <row r="128">
          <cell r="A128" t="str">
            <v>1 A 01 512 10</v>
          </cell>
          <cell r="B128" t="str">
            <v>-</v>
          </cell>
          <cell r="C128" t="str">
            <v>Concreto ciclópico fck=12 MPa</v>
          </cell>
          <cell r="D128" t="str">
            <v>m³</v>
          </cell>
          <cell r="E128">
            <v>132.57</v>
          </cell>
          <cell r="F128">
            <v>0</v>
          </cell>
          <cell r="G128">
            <v>132.57</v>
          </cell>
          <cell r="H128" t="str">
            <v>-</v>
          </cell>
        </row>
        <row r="129">
          <cell r="A129" t="str">
            <v>1 A 01 512 60</v>
          </cell>
          <cell r="B129" t="str">
            <v>-</v>
          </cell>
          <cell r="C129" t="str">
            <v>Concreto ciclópico fck=12 MPa AC/BC/PC</v>
          </cell>
          <cell r="D129" t="str">
            <v>m³</v>
          </cell>
          <cell r="E129">
            <v>140.21</v>
          </cell>
          <cell r="F129">
            <v>0</v>
          </cell>
          <cell r="G129">
            <v>140.21</v>
          </cell>
          <cell r="H129" t="str">
            <v>-</v>
          </cell>
        </row>
        <row r="130">
          <cell r="A130" t="str">
            <v>1 A 01 515 10</v>
          </cell>
          <cell r="B130" t="str">
            <v>-</v>
          </cell>
          <cell r="C130" t="str">
            <v>Concreto ciclópico fck=15 MPa</v>
          </cell>
          <cell r="D130" t="str">
            <v>m³</v>
          </cell>
          <cell r="E130">
            <v>138.51</v>
          </cell>
          <cell r="F130">
            <v>0</v>
          </cell>
          <cell r="G130">
            <v>138.51</v>
          </cell>
          <cell r="H130" t="str">
            <v>-</v>
          </cell>
        </row>
        <row r="131">
          <cell r="A131" t="str">
            <v>1 A 01 515 60</v>
          </cell>
          <cell r="B131" t="str">
            <v>-</v>
          </cell>
          <cell r="C131" t="str">
            <v>Concreto ciclópico fck=15 MPa AC/BC/PC</v>
          </cell>
          <cell r="D131" t="str">
            <v>m³</v>
          </cell>
          <cell r="E131">
            <v>145.96</v>
          </cell>
          <cell r="F131">
            <v>0</v>
          </cell>
          <cell r="G131">
            <v>145.96</v>
          </cell>
          <cell r="H131" t="str">
            <v>-</v>
          </cell>
        </row>
        <row r="132">
          <cell r="A132" t="str">
            <v>1 A 01 580 01</v>
          </cell>
          <cell r="B132" t="str">
            <v>-</v>
          </cell>
          <cell r="C132" t="str">
            <v>Fornecimento, preparo e colocação formas aço CA 60</v>
          </cell>
          <cell r="D132" t="str">
            <v>kg</v>
          </cell>
          <cell r="E132">
            <v>5.86</v>
          </cell>
          <cell r="F132">
            <v>0</v>
          </cell>
          <cell r="G132">
            <v>5.86</v>
          </cell>
          <cell r="H132" t="str">
            <v>-</v>
          </cell>
        </row>
        <row r="133">
          <cell r="A133" t="str">
            <v>1 A 01 580 02</v>
          </cell>
          <cell r="B133" t="str">
            <v>-</v>
          </cell>
          <cell r="C133" t="str">
            <v>Fornecimento, preparo e colocação formas aço CA 50</v>
          </cell>
          <cell r="D133" t="str">
            <v>kg</v>
          </cell>
          <cell r="E133">
            <v>5.29</v>
          </cell>
          <cell r="F133">
            <v>0</v>
          </cell>
          <cell r="G133">
            <v>5.29</v>
          </cell>
          <cell r="H133" t="str">
            <v>-</v>
          </cell>
        </row>
        <row r="134">
          <cell r="A134" t="str">
            <v>1 A 01 580 03</v>
          </cell>
          <cell r="B134" t="str">
            <v>-</v>
          </cell>
          <cell r="C134" t="str">
            <v>Fornecimento, preparo e colocação formas aço CA 25</v>
          </cell>
          <cell r="D134" t="str">
            <v>kg</v>
          </cell>
          <cell r="E134">
            <v>5.46</v>
          </cell>
          <cell r="F134">
            <v>0</v>
          </cell>
          <cell r="G134">
            <v>5.46</v>
          </cell>
          <cell r="H134" t="str">
            <v>-</v>
          </cell>
        </row>
        <row r="135">
          <cell r="A135" t="str">
            <v>1 A 01 603 01</v>
          </cell>
          <cell r="B135" t="str">
            <v>-</v>
          </cell>
          <cell r="C135" t="str">
            <v>Argamassa cimento-areia 1:3</v>
          </cell>
          <cell r="D135" t="str">
            <v>m³</v>
          </cell>
          <cell r="E135">
            <v>196.53</v>
          </cell>
          <cell r="F135">
            <v>0</v>
          </cell>
          <cell r="G135">
            <v>196.53</v>
          </cell>
          <cell r="H135" t="str">
            <v>-</v>
          </cell>
        </row>
        <row r="136">
          <cell r="A136" t="str">
            <v>1 A 01 603 51</v>
          </cell>
          <cell r="B136" t="str">
            <v>-</v>
          </cell>
          <cell r="C136" t="str">
            <v>Argamassa cimento-areia 1:3 AC</v>
          </cell>
          <cell r="D136" t="str">
            <v>m³</v>
          </cell>
          <cell r="E136">
            <v>212.37</v>
          </cell>
          <cell r="F136">
            <v>0</v>
          </cell>
          <cell r="G136">
            <v>212.37</v>
          </cell>
          <cell r="H136" t="str">
            <v>-</v>
          </cell>
        </row>
        <row r="137">
          <cell r="A137" t="str">
            <v>1 A 01 604 01</v>
          </cell>
          <cell r="B137" t="str">
            <v>-</v>
          </cell>
          <cell r="C137" t="str">
            <v>Argamassa cimento-areia 1:4</v>
          </cell>
          <cell r="D137" t="str">
            <v>m³</v>
          </cell>
          <cell r="E137">
            <v>164.05</v>
          </cell>
          <cell r="F137">
            <v>0</v>
          </cell>
          <cell r="G137">
            <v>164.05</v>
          </cell>
          <cell r="H137" t="str">
            <v>-</v>
          </cell>
        </row>
        <row r="138">
          <cell r="A138" t="str">
            <v>1 A 01 604 51</v>
          </cell>
          <cell r="B138" t="str">
            <v>-</v>
          </cell>
          <cell r="C138" t="str">
            <v>Argamassa cimento-areia 1:4 AC</v>
          </cell>
          <cell r="D138" t="str">
            <v>m³</v>
          </cell>
          <cell r="E138">
            <v>181.4</v>
          </cell>
          <cell r="F138">
            <v>0</v>
          </cell>
          <cell r="G138">
            <v>181.4</v>
          </cell>
          <cell r="H138" t="str">
            <v>-</v>
          </cell>
        </row>
        <row r="139">
          <cell r="A139" t="str">
            <v>1 A 01 606 01</v>
          </cell>
          <cell r="B139" t="str">
            <v>-</v>
          </cell>
          <cell r="C139" t="str">
            <v>Argamassa cimento-areia 1:6</v>
          </cell>
          <cell r="D139" t="str">
            <v>m³</v>
          </cell>
          <cell r="E139">
            <v>139.56</v>
          </cell>
          <cell r="F139">
            <v>0</v>
          </cell>
          <cell r="G139">
            <v>139.56</v>
          </cell>
          <cell r="H139" t="str">
            <v>-</v>
          </cell>
        </row>
        <row r="140">
          <cell r="A140" t="str">
            <v>1 A 01 606 51</v>
          </cell>
          <cell r="B140" t="str">
            <v>-</v>
          </cell>
          <cell r="C140" t="str">
            <v xml:space="preserve"> Argamassa cimento-areia 1:6 AC</v>
          </cell>
          <cell r="D140" t="str">
            <v>m³</v>
          </cell>
          <cell r="E140">
            <v>157.66</v>
          </cell>
          <cell r="F140">
            <v>0</v>
          </cell>
          <cell r="G140">
            <v>157.66</v>
          </cell>
          <cell r="H140" t="str">
            <v>-</v>
          </cell>
        </row>
        <row r="141">
          <cell r="A141" t="str">
            <v>1 A 01 620 01</v>
          </cell>
          <cell r="B141" t="str">
            <v>-</v>
          </cell>
          <cell r="C141" t="str">
            <v>Argamassa cimento-solo 1:10</v>
          </cell>
          <cell r="D141" t="str">
            <v>m³</v>
          </cell>
          <cell r="E141">
            <v>91.73</v>
          </cell>
          <cell r="F141">
            <v>0</v>
          </cell>
          <cell r="G141">
            <v>91.73</v>
          </cell>
          <cell r="H141" t="str">
            <v>-</v>
          </cell>
        </row>
        <row r="142">
          <cell r="A142" t="str">
            <v>1 A 01 653 00</v>
          </cell>
          <cell r="B142" t="str">
            <v>-</v>
          </cell>
          <cell r="C142" t="str">
            <v>Usinagem para sub-base de concreto rolado</v>
          </cell>
          <cell r="D142" t="str">
            <v>m³</v>
          </cell>
          <cell r="E142">
            <v>64.599999999999994</v>
          </cell>
          <cell r="F142">
            <v>0</v>
          </cell>
          <cell r="G142">
            <v>64.599999999999994</v>
          </cell>
          <cell r="H142" t="str">
            <v>-</v>
          </cell>
        </row>
        <row r="143">
          <cell r="A143" t="str">
            <v>1 A 01 653 50</v>
          </cell>
          <cell r="B143" t="str">
            <v>-</v>
          </cell>
          <cell r="C143" t="str">
            <v>Usinagem p/ sub-base de concreto rolado AC/BC</v>
          </cell>
          <cell r="D143" t="str">
            <v>m³</v>
          </cell>
          <cell r="E143">
            <v>63.74</v>
          </cell>
          <cell r="F143">
            <v>0</v>
          </cell>
          <cell r="G143">
            <v>63.74</v>
          </cell>
          <cell r="H143" t="str">
            <v>-</v>
          </cell>
        </row>
        <row r="144">
          <cell r="A144" t="str">
            <v>1 A 01 654 00</v>
          </cell>
          <cell r="B144" t="str">
            <v>-</v>
          </cell>
          <cell r="C144" t="str">
            <v>Usinagem p/ sub-base de concr. de cimento portland</v>
          </cell>
          <cell r="D144" t="str">
            <v>m³</v>
          </cell>
          <cell r="E144">
            <v>85.55</v>
          </cell>
          <cell r="F144">
            <v>0</v>
          </cell>
          <cell r="G144">
            <v>85.55</v>
          </cell>
          <cell r="H144" t="str">
            <v>-</v>
          </cell>
        </row>
        <row r="145">
          <cell r="A145" t="str">
            <v>1 A 01 654 50</v>
          </cell>
          <cell r="B145" t="str">
            <v>-</v>
          </cell>
          <cell r="C145" t="str">
            <v>Usinagem p/sub-base de concr.cimento portl. AC/BC</v>
          </cell>
          <cell r="D145" t="str">
            <v>m³</v>
          </cell>
          <cell r="E145">
            <v>84.69</v>
          </cell>
          <cell r="F145">
            <v>0</v>
          </cell>
          <cell r="G145">
            <v>84.69</v>
          </cell>
          <cell r="H145" t="str">
            <v>-</v>
          </cell>
        </row>
        <row r="146">
          <cell r="A146" t="str">
            <v>1 A 01 656 00</v>
          </cell>
          <cell r="B146" t="str">
            <v>-</v>
          </cell>
          <cell r="C146" t="str">
            <v>Usinagem p/ conc. de cim. portland c/ forma desliz</v>
          </cell>
          <cell r="D146" t="str">
            <v>m³</v>
          </cell>
          <cell r="E146">
            <v>125.33</v>
          </cell>
          <cell r="F146">
            <v>0</v>
          </cell>
          <cell r="G146">
            <v>125.33</v>
          </cell>
          <cell r="H146" t="str">
            <v>-</v>
          </cell>
        </row>
        <row r="147">
          <cell r="A147" t="str">
            <v>1 A 01 656 50</v>
          </cell>
          <cell r="B147" t="str">
            <v>-</v>
          </cell>
          <cell r="C147" t="str">
            <v>Usinagem p/ conc.cim.portl.c/ forma desliz AC/BC</v>
          </cell>
          <cell r="D147" t="str">
            <v>m³</v>
          </cell>
          <cell r="E147">
            <v>135.15</v>
          </cell>
          <cell r="F147">
            <v>0</v>
          </cell>
          <cell r="G147">
            <v>135.15</v>
          </cell>
          <cell r="H147" t="str">
            <v>-</v>
          </cell>
        </row>
        <row r="148">
          <cell r="A148" t="str">
            <v>1 A 01 657 00</v>
          </cell>
          <cell r="B148" t="str">
            <v>-</v>
          </cell>
          <cell r="C148" t="str">
            <v>Usinagem p/ conc.cim. portland c/ equip. peq. por.</v>
          </cell>
          <cell r="D148" t="str">
            <v>m³</v>
          </cell>
          <cell r="E148">
            <v>185.09</v>
          </cell>
          <cell r="F148">
            <v>0</v>
          </cell>
          <cell r="G148">
            <v>185.09</v>
          </cell>
          <cell r="H148" t="str">
            <v>-</v>
          </cell>
        </row>
        <row r="149">
          <cell r="A149" t="str">
            <v>1 A 01 657 50</v>
          </cell>
          <cell r="B149" t="str">
            <v>-</v>
          </cell>
          <cell r="C149" t="str">
            <v>Usinagem p/conc.cim. portl.c/ equip.peq.por.AC/BC</v>
          </cell>
          <cell r="D149" t="str">
            <v>m³</v>
          </cell>
          <cell r="E149">
            <v>193.21</v>
          </cell>
          <cell r="F149">
            <v>0</v>
          </cell>
          <cell r="G149">
            <v>193.21</v>
          </cell>
          <cell r="H149" t="str">
            <v>-</v>
          </cell>
        </row>
        <row r="150">
          <cell r="A150" t="str">
            <v>1 A 01 700 00</v>
          </cell>
          <cell r="B150" t="str">
            <v>-</v>
          </cell>
          <cell r="C150" t="str">
            <v>Fabricação de peças pré mold. de conc. p/ pavim.</v>
          </cell>
          <cell r="D150" t="str">
            <v>m³</v>
          </cell>
          <cell r="E150">
            <v>201.84</v>
          </cell>
          <cell r="F150">
            <v>0</v>
          </cell>
          <cell r="G150">
            <v>201.84</v>
          </cell>
          <cell r="H150" t="str">
            <v>-</v>
          </cell>
        </row>
        <row r="151">
          <cell r="A151" t="str">
            <v>1 A 01 700 50</v>
          </cell>
          <cell r="B151" t="str">
            <v>-</v>
          </cell>
          <cell r="C151" t="str">
            <v>Fabric.de peças pré mold.de conc. p/pavim.AC/BC</v>
          </cell>
          <cell r="D151" t="str">
            <v>m³</v>
          </cell>
          <cell r="E151">
            <v>209.49</v>
          </cell>
          <cell r="F151">
            <v>0</v>
          </cell>
          <cell r="G151">
            <v>209.49</v>
          </cell>
          <cell r="H151" t="str">
            <v>-</v>
          </cell>
        </row>
        <row r="152">
          <cell r="A152" t="str">
            <v>1 A 01 720 00</v>
          </cell>
          <cell r="B152" t="str">
            <v>-</v>
          </cell>
          <cell r="C152" t="str">
            <v>Concreto fck=18MPa p/ pré-moldados (guarda-corpo)</v>
          </cell>
          <cell r="D152" t="str">
            <v>m³</v>
          </cell>
          <cell r="E152">
            <v>184.93</v>
          </cell>
          <cell r="F152">
            <v>0</v>
          </cell>
          <cell r="G152">
            <v>184.93</v>
          </cell>
          <cell r="H152" t="str">
            <v>-</v>
          </cell>
        </row>
        <row r="153">
          <cell r="A153" t="str">
            <v>1 A 01 720 01</v>
          </cell>
          <cell r="B153" t="str">
            <v>-</v>
          </cell>
          <cell r="C153" t="str">
            <v>Guarda-corpo tipo GM, moldado no local</v>
          </cell>
          <cell r="D153" t="str">
            <v>m³</v>
          </cell>
          <cell r="E153">
            <v>165.48</v>
          </cell>
          <cell r="F153">
            <v>0</v>
          </cell>
          <cell r="G153">
            <v>165.48</v>
          </cell>
          <cell r="H153" t="str">
            <v>-</v>
          </cell>
        </row>
        <row r="154">
          <cell r="A154" t="str">
            <v>1 A 01 720 02</v>
          </cell>
          <cell r="B154" t="str">
            <v>-</v>
          </cell>
          <cell r="C154" t="str">
            <v>Fabricação de Guarda-corpo</v>
          </cell>
          <cell r="D154" t="str">
            <v>m³</v>
          </cell>
          <cell r="E154">
            <v>30.74</v>
          </cell>
          <cell r="F154">
            <v>0</v>
          </cell>
          <cell r="G154">
            <v>30.74</v>
          </cell>
          <cell r="H154" t="str">
            <v>-</v>
          </cell>
        </row>
        <row r="155">
          <cell r="A155" t="str">
            <v>1 A 01 720 50</v>
          </cell>
          <cell r="B155" t="str">
            <v>-</v>
          </cell>
          <cell r="C155" t="str">
            <v>Concr.fck = 18 mPa p/pré-mold.(guarda-corpo)AC/BC</v>
          </cell>
          <cell r="D155" t="str">
            <v>m³</v>
          </cell>
          <cell r="E155">
            <v>193.82</v>
          </cell>
          <cell r="F155">
            <v>0</v>
          </cell>
          <cell r="G155">
            <v>193.82</v>
          </cell>
          <cell r="H155" t="str">
            <v>-</v>
          </cell>
        </row>
        <row r="156">
          <cell r="A156" t="str">
            <v>1 A 01 720 51</v>
          </cell>
          <cell r="B156" t="str">
            <v>-</v>
          </cell>
          <cell r="C156" t="str">
            <v>Guarda-corpo tipo GM, moldado no local AC/BC</v>
          </cell>
          <cell r="D156" t="str">
            <v>m</v>
          </cell>
          <cell r="E156">
            <v>167.48</v>
          </cell>
          <cell r="F156">
            <v>0</v>
          </cell>
          <cell r="G156">
            <v>167.48</v>
          </cell>
          <cell r="H156" t="str">
            <v>-</v>
          </cell>
        </row>
        <row r="157">
          <cell r="A157" t="str">
            <v>1 A 01 720 52</v>
          </cell>
          <cell r="B157" t="str">
            <v>-</v>
          </cell>
          <cell r="C157" t="str">
            <v>Fabricação de guarda - corpo AC/BC</v>
          </cell>
          <cell r="D157" t="str">
            <v>m</v>
          </cell>
          <cell r="E157">
            <v>0</v>
          </cell>
          <cell r="F157">
            <v>0</v>
          </cell>
          <cell r="G157">
            <v>0</v>
          </cell>
          <cell r="H157" t="str">
            <v>-</v>
          </cell>
        </row>
        <row r="158">
          <cell r="A158" t="str">
            <v>1 A 01 725 01</v>
          </cell>
          <cell r="B158" t="str">
            <v>-</v>
          </cell>
          <cell r="C158" t="str">
            <v>Fabricação de balizador de concreto</v>
          </cell>
          <cell r="D158" t="str">
            <v>un</v>
          </cell>
          <cell r="E158">
            <v>9.0399999999999991</v>
          </cell>
          <cell r="F158">
            <v>0</v>
          </cell>
          <cell r="G158">
            <v>9.0399999999999991</v>
          </cell>
          <cell r="H158" t="str">
            <v>-</v>
          </cell>
        </row>
        <row r="159">
          <cell r="A159" t="str">
            <v>1 A 01 725 51</v>
          </cell>
          <cell r="B159" t="str">
            <v>-</v>
          </cell>
          <cell r="C159" t="str">
            <v>Fabricação de balizador de concreto AC/BC</v>
          </cell>
          <cell r="D159" t="str">
            <v>un</v>
          </cell>
          <cell r="E159">
            <v>9.08</v>
          </cell>
          <cell r="F159">
            <v>0</v>
          </cell>
          <cell r="G159">
            <v>9.08</v>
          </cell>
          <cell r="H159" t="str">
            <v>-</v>
          </cell>
        </row>
        <row r="160">
          <cell r="A160" t="str">
            <v>1 A 01 730 00</v>
          </cell>
          <cell r="B160" t="str">
            <v>-</v>
          </cell>
          <cell r="C160" t="str">
            <v>Concreto fck=18MPa p/ pré moldados (mourões)</v>
          </cell>
          <cell r="D160" t="str">
            <v>m³</v>
          </cell>
          <cell r="E160">
            <v>156.22999999999999</v>
          </cell>
          <cell r="F160">
            <v>0</v>
          </cell>
          <cell r="G160">
            <v>156.22999999999999</v>
          </cell>
          <cell r="H160" t="str">
            <v>-</v>
          </cell>
        </row>
        <row r="161">
          <cell r="A161" t="str">
            <v>1 A 01 730 01</v>
          </cell>
          <cell r="B161" t="str">
            <v>-</v>
          </cell>
          <cell r="C161" t="str">
            <v>Fabr. mourão de concr. esticador seção quad. 15cm</v>
          </cell>
          <cell r="D161" t="str">
            <v>un</v>
          </cell>
          <cell r="E161">
            <v>25.25</v>
          </cell>
          <cell r="F161">
            <v>0</v>
          </cell>
          <cell r="G161">
            <v>25.25</v>
          </cell>
          <cell r="H161" t="str">
            <v>-</v>
          </cell>
        </row>
        <row r="162">
          <cell r="A162" t="str">
            <v>1 A 01 730 02</v>
          </cell>
          <cell r="B162" t="str">
            <v>-</v>
          </cell>
          <cell r="C162" t="str">
            <v>Fabr. mourão de concr esticador seção triang. 15cm</v>
          </cell>
          <cell r="D162" t="str">
            <v>un</v>
          </cell>
          <cell r="E162">
            <v>16.96</v>
          </cell>
          <cell r="F162">
            <v>0</v>
          </cell>
          <cell r="G162">
            <v>16.96</v>
          </cell>
          <cell r="H162" t="str">
            <v>-</v>
          </cell>
        </row>
        <row r="163">
          <cell r="A163" t="str">
            <v>1 A 01 730 50</v>
          </cell>
          <cell r="B163" t="str">
            <v>-</v>
          </cell>
          <cell r="C163" t="str">
            <v>Concreto fck=18MPa p/pré moldados (mourões) AC/BC</v>
          </cell>
          <cell r="D163" t="str">
            <v>m³</v>
          </cell>
          <cell r="E163">
            <v>165.11</v>
          </cell>
          <cell r="F163">
            <v>0</v>
          </cell>
          <cell r="G163">
            <v>165.11</v>
          </cell>
          <cell r="H163" t="str">
            <v>-</v>
          </cell>
        </row>
        <row r="164">
          <cell r="A164" t="str">
            <v>1 A 01 730 51</v>
          </cell>
          <cell r="B164" t="str">
            <v>-</v>
          </cell>
          <cell r="C164" t="str">
            <v>Fabric.Mourão concr.estic.seção quadr.15cm AC/BC</v>
          </cell>
          <cell r="D164" t="str">
            <v>un</v>
          </cell>
          <cell r="E164">
            <v>25.69</v>
          </cell>
          <cell r="F164">
            <v>0</v>
          </cell>
          <cell r="G164">
            <v>25.69</v>
          </cell>
          <cell r="H164" t="str">
            <v>-</v>
          </cell>
        </row>
        <row r="165">
          <cell r="A165" t="str">
            <v>1 A 01 730 52</v>
          </cell>
          <cell r="B165" t="str">
            <v>-</v>
          </cell>
          <cell r="C165" t="str">
            <v>Fabric.Mourão concr.estic.seção triang.15cm AC/BC</v>
          </cell>
          <cell r="D165" t="str">
            <v>un</v>
          </cell>
          <cell r="E165">
            <v>17.18</v>
          </cell>
          <cell r="F165">
            <v>0</v>
          </cell>
          <cell r="G165">
            <v>17.18</v>
          </cell>
          <cell r="H165" t="str">
            <v>-</v>
          </cell>
        </row>
        <row r="166">
          <cell r="A166" t="str">
            <v>1 A 01 735 01</v>
          </cell>
          <cell r="B166" t="str">
            <v>-</v>
          </cell>
          <cell r="C166" t="str">
            <v>Fabr. mourão de concreto suporte seção quad. 11cm</v>
          </cell>
          <cell r="D166" t="str">
            <v>un</v>
          </cell>
          <cell r="E166">
            <v>18.850000000000001</v>
          </cell>
          <cell r="F166">
            <v>0</v>
          </cell>
          <cell r="G166">
            <v>18.850000000000001</v>
          </cell>
          <cell r="H166" t="str">
            <v>-</v>
          </cell>
        </row>
        <row r="167">
          <cell r="A167" t="str">
            <v>1 A 01 735 02</v>
          </cell>
          <cell r="B167" t="str">
            <v>-</v>
          </cell>
          <cell r="C167" t="str">
            <v>Fabr. mourão de concr. suporte seção triang. 11cm</v>
          </cell>
          <cell r="D167" t="str">
            <v>un</v>
          </cell>
          <cell r="E167">
            <v>12.94</v>
          </cell>
          <cell r="F167">
            <v>0</v>
          </cell>
          <cell r="G167">
            <v>12.94</v>
          </cell>
          <cell r="H167" t="str">
            <v>-</v>
          </cell>
        </row>
        <row r="168">
          <cell r="A168" t="str">
            <v>1 A 01 735 51</v>
          </cell>
          <cell r="B168" t="str">
            <v>-</v>
          </cell>
          <cell r="C168" t="str">
            <v>Fabric.Mourão concr.suporte seção quadr.11cm AC/BC</v>
          </cell>
          <cell r="D168" t="str">
            <v>un</v>
          </cell>
          <cell r="E168">
            <v>19.079999999999998</v>
          </cell>
          <cell r="F168">
            <v>0</v>
          </cell>
          <cell r="G168">
            <v>19.079999999999998</v>
          </cell>
          <cell r="H168" t="str">
            <v>-</v>
          </cell>
        </row>
        <row r="169">
          <cell r="A169" t="str">
            <v>1 A 01 735 52</v>
          </cell>
          <cell r="B169" t="str">
            <v>-</v>
          </cell>
          <cell r="C169" t="str">
            <v>Fabric.Mourão concr.suporte sec.triang.11cm AC/BC</v>
          </cell>
          <cell r="D169" t="str">
            <v>un</v>
          </cell>
          <cell r="E169">
            <v>13.05</v>
          </cell>
          <cell r="F169">
            <v>0</v>
          </cell>
          <cell r="G169">
            <v>13.05</v>
          </cell>
          <cell r="H169" t="str">
            <v>-</v>
          </cell>
        </row>
        <row r="170">
          <cell r="A170" t="str">
            <v>1 A 01 739 01</v>
          </cell>
          <cell r="B170" t="str">
            <v>-</v>
          </cell>
          <cell r="C170" t="str">
            <v>Confecção de tubos de concreto D=0,20m</v>
          </cell>
          <cell r="D170" t="str">
            <v>m</v>
          </cell>
          <cell r="E170">
            <v>10.199999999999999</v>
          </cell>
          <cell r="F170">
            <v>0</v>
          </cell>
          <cell r="G170">
            <v>10.199999999999999</v>
          </cell>
          <cell r="H170" t="str">
            <v>-</v>
          </cell>
        </row>
        <row r="171">
          <cell r="A171" t="str">
            <v>1 A 01 739 51</v>
          </cell>
          <cell r="B171" t="str">
            <v>-</v>
          </cell>
          <cell r="C171" t="str">
            <v>Confecção de tubos de concreto D=0,20m AC/BC</v>
          </cell>
          <cell r="D171" t="str">
            <v>m</v>
          </cell>
          <cell r="E171">
            <v>10.47</v>
          </cell>
          <cell r="F171">
            <v>0</v>
          </cell>
          <cell r="G171">
            <v>10.47</v>
          </cell>
          <cell r="H171" t="str">
            <v>-</v>
          </cell>
        </row>
        <row r="172">
          <cell r="A172" t="str">
            <v>1 A 01 740 01</v>
          </cell>
          <cell r="B172" t="str">
            <v>-</v>
          </cell>
          <cell r="C172" t="str">
            <v>Confecção de tubos de concreto perfurado D=0,20m</v>
          </cell>
          <cell r="D172" t="str">
            <v>m</v>
          </cell>
          <cell r="E172">
            <v>10.46</v>
          </cell>
          <cell r="F172">
            <v>0</v>
          </cell>
          <cell r="G172">
            <v>10.46</v>
          </cell>
          <cell r="H172" t="str">
            <v>-</v>
          </cell>
        </row>
        <row r="173">
          <cell r="A173" t="str">
            <v>1 A 01 740 51</v>
          </cell>
          <cell r="B173" t="str">
            <v>-</v>
          </cell>
          <cell r="C173" t="str">
            <v>Confecção tubos concr.perfurado D=0,20m AC/BC</v>
          </cell>
          <cell r="D173" t="str">
            <v>m</v>
          </cell>
          <cell r="E173">
            <v>10.73</v>
          </cell>
          <cell r="F173">
            <v>0</v>
          </cell>
          <cell r="G173">
            <v>10.73</v>
          </cell>
          <cell r="H173" t="str">
            <v>-</v>
          </cell>
        </row>
        <row r="174">
          <cell r="A174" t="str">
            <v>1 A 01 741 01</v>
          </cell>
          <cell r="B174" t="str">
            <v>-</v>
          </cell>
          <cell r="C174" t="str">
            <v>Confecção de tubos de concreto poroso D=0,20m</v>
          </cell>
          <cell r="D174" t="str">
            <v>m</v>
          </cell>
          <cell r="E174">
            <v>10.34</v>
          </cell>
          <cell r="F174">
            <v>0</v>
          </cell>
          <cell r="G174">
            <v>10.34</v>
          </cell>
          <cell r="H174" t="str">
            <v>-</v>
          </cell>
        </row>
        <row r="175">
          <cell r="A175" t="str">
            <v>1 A 01 741 51</v>
          </cell>
          <cell r="B175" t="str">
            <v>-</v>
          </cell>
          <cell r="C175" t="str">
            <v>Confecção de tubos de concr.poroso D=0,20m AC/BC</v>
          </cell>
          <cell r="D175" t="str">
            <v>m</v>
          </cell>
          <cell r="E175">
            <v>10.47</v>
          </cell>
          <cell r="F175">
            <v>0</v>
          </cell>
          <cell r="G175">
            <v>10.47</v>
          </cell>
          <cell r="H175" t="str">
            <v>-</v>
          </cell>
        </row>
        <row r="176">
          <cell r="A176" t="str">
            <v>1 A 01 745 01</v>
          </cell>
          <cell r="B176" t="str">
            <v>-</v>
          </cell>
          <cell r="C176" t="str">
            <v>Confecção de tubos de concreto D=0,30m</v>
          </cell>
          <cell r="D176" t="str">
            <v>m</v>
          </cell>
          <cell r="E176">
            <v>16.41</v>
          </cell>
          <cell r="F176">
            <v>0</v>
          </cell>
          <cell r="G176">
            <v>16.41</v>
          </cell>
          <cell r="H176" t="str">
            <v>-</v>
          </cell>
        </row>
        <row r="177">
          <cell r="A177" t="str">
            <v>1 A 01 745 51</v>
          </cell>
          <cell r="B177" t="str">
            <v>-</v>
          </cell>
          <cell r="C177" t="str">
            <v>Confecção de tubos de concreto D=0,30m AC/BC</v>
          </cell>
          <cell r="D177" t="str">
            <v>m</v>
          </cell>
          <cell r="E177">
            <v>16.899999999999999</v>
          </cell>
          <cell r="F177">
            <v>0</v>
          </cell>
          <cell r="G177">
            <v>16.899999999999999</v>
          </cell>
          <cell r="H177" t="str">
            <v>-</v>
          </cell>
        </row>
        <row r="178">
          <cell r="A178" t="str">
            <v xml:space="preserve">1 A 01 746 01 </v>
          </cell>
          <cell r="B178" t="str">
            <v>-</v>
          </cell>
          <cell r="C178" t="str">
            <v>Confecção de tubos de concreto perfurado D=0,30m</v>
          </cell>
          <cell r="D178" t="str">
            <v>m</v>
          </cell>
          <cell r="E178">
            <v>16.670000000000002</v>
          </cell>
          <cell r="F178">
            <v>0</v>
          </cell>
          <cell r="G178">
            <v>16.670000000000002</v>
          </cell>
          <cell r="H178" t="str">
            <v>-</v>
          </cell>
        </row>
        <row r="179">
          <cell r="A179" t="str">
            <v>1 A 01 746 51</v>
          </cell>
          <cell r="B179" t="str">
            <v>-</v>
          </cell>
          <cell r="C179" t="str">
            <v>Confecção de tubos concr.perfurado D=0,30m AC/BC</v>
          </cell>
          <cell r="D179" t="str">
            <v>m</v>
          </cell>
          <cell r="E179">
            <v>17.16</v>
          </cell>
          <cell r="F179">
            <v>0</v>
          </cell>
          <cell r="G179">
            <v>17.16</v>
          </cell>
          <cell r="H179" t="str">
            <v>-</v>
          </cell>
        </row>
        <row r="180">
          <cell r="A180" t="str">
            <v>1 A 01 747 01</v>
          </cell>
          <cell r="B180" t="str">
            <v>-</v>
          </cell>
          <cell r="C180" t="str">
            <v>Confecção de tubos de concreto poroso D=0,30m</v>
          </cell>
          <cell r="D180" t="str">
            <v>m</v>
          </cell>
          <cell r="E180">
            <v>16.68</v>
          </cell>
          <cell r="F180">
            <v>0</v>
          </cell>
          <cell r="G180">
            <v>16.68</v>
          </cell>
          <cell r="H180" t="str">
            <v>-</v>
          </cell>
        </row>
        <row r="181">
          <cell r="A181" t="str">
            <v>1 A 01 747 51</v>
          </cell>
          <cell r="B181" t="str">
            <v>-</v>
          </cell>
          <cell r="C181" t="str">
            <v>Confecção de tubos concr.poroso D=0,30m AC/BC</v>
          </cell>
          <cell r="D181" t="str">
            <v>m</v>
          </cell>
          <cell r="E181">
            <v>16.91</v>
          </cell>
          <cell r="F181">
            <v>0</v>
          </cell>
          <cell r="G181">
            <v>16.91</v>
          </cell>
          <cell r="H181" t="str">
            <v>-</v>
          </cell>
        </row>
        <row r="182">
          <cell r="A182" t="str">
            <v>1 A 01 751 01</v>
          </cell>
          <cell r="B182" t="str">
            <v>-</v>
          </cell>
          <cell r="C182" t="str">
            <v>Confecção de tubos de concreto D=0,40m</v>
          </cell>
          <cell r="D182" t="str">
            <v>m</v>
          </cell>
          <cell r="E182">
            <v>23.89</v>
          </cell>
          <cell r="F182">
            <v>0</v>
          </cell>
          <cell r="G182">
            <v>23.89</v>
          </cell>
          <cell r="H182" t="str">
            <v>-</v>
          </cell>
        </row>
        <row r="183">
          <cell r="A183" t="str">
            <v>1 A 01 751 51</v>
          </cell>
          <cell r="B183" t="str">
            <v>-</v>
          </cell>
          <cell r="C183" t="str">
            <v>Confecção de tubos de concreto D=0,40m AC/BC</v>
          </cell>
          <cell r="D183" t="str">
            <v>m</v>
          </cell>
          <cell r="E183">
            <v>24.66</v>
          </cell>
          <cell r="F183">
            <v>0</v>
          </cell>
          <cell r="G183">
            <v>24.66</v>
          </cell>
          <cell r="H183" t="str">
            <v>-</v>
          </cell>
        </row>
        <row r="184">
          <cell r="A184" t="str">
            <v>1 A 01 752 01</v>
          </cell>
          <cell r="B184" t="str">
            <v>-</v>
          </cell>
          <cell r="C184" t="str">
            <v>Confecção de tubos de concreto perfurado D=0,40m</v>
          </cell>
          <cell r="D184" t="str">
            <v>m</v>
          </cell>
          <cell r="E184">
            <v>24.15</v>
          </cell>
          <cell r="F184">
            <v>0</v>
          </cell>
          <cell r="G184">
            <v>24.15</v>
          </cell>
          <cell r="H184" t="str">
            <v>-</v>
          </cell>
        </row>
        <row r="185">
          <cell r="A185" t="str">
            <v>1 A 01 752 51</v>
          </cell>
          <cell r="B185" t="str">
            <v>-</v>
          </cell>
          <cell r="C185" t="str">
            <v>Confecção de tubos concr.perfurado D=0,40m AC/BC</v>
          </cell>
          <cell r="D185" t="str">
            <v>m</v>
          </cell>
          <cell r="E185">
            <v>24.92</v>
          </cell>
          <cell r="F185">
            <v>0</v>
          </cell>
          <cell r="G185">
            <v>24.92</v>
          </cell>
          <cell r="H185" t="str">
            <v>-</v>
          </cell>
        </row>
        <row r="186">
          <cell r="A186" t="str">
            <v>1 A 01 753 01</v>
          </cell>
          <cell r="B186" t="str">
            <v>-</v>
          </cell>
          <cell r="C186" t="str">
            <v>Confecção de tubos de concreto poroso D=0,40m</v>
          </cell>
          <cell r="D186" t="str">
            <v>m</v>
          </cell>
          <cell r="E186">
            <v>24.31</v>
          </cell>
          <cell r="F186">
            <v>0</v>
          </cell>
          <cell r="G186">
            <v>24.31</v>
          </cell>
          <cell r="H186" t="str">
            <v>-</v>
          </cell>
        </row>
        <row r="187">
          <cell r="A187" t="str">
            <v>1 A 01 753 51</v>
          </cell>
          <cell r="B187" t="str">
            <v>-</v>
          </cell>
          <cell r="C187" t="str">
            <v>Confecção de tubos concr.poroso D=0,40m AC/BC</v>
          </cell>
          <cell r="D187" t="str">
            <v>m</v>
          </cell>
          <cell r="E187">
            <v>24.68</v>
          </cell>
          <cell r="F187">
            <v>0</v>
          </cell>
          <cell r="G187">
            <v>24.68</v>
          </cell>
          <cell r="H187" t="str">
            <v>-</v>
          </cell>
        </row>
        <row r="188">
          <cell r="A188" t="str">
            <v>1 A 01 755 01</v>
          </cell>
          <cell r="B188" t="str">
            <v>-</v>
          </cell>
          <cell r="C188" t="str">
            <v>Confecção de tubos de concreto armado D=0,60m CA-4</v>
          </cell>
          <cell r="D188" t="str">
            <v>m</v>
          </cell>
          <cell r="E188">
            <v>118.18</v>
          </cell>
          <cell r="F188">
            <v>0</v>
          </cell>
          <cell r="G188">
            <v>118.18</v>
          </cell>
          <cell r="H188" t="str">
            <v>-</v>
          </cell>
        </row>
        <row r="189">
          <cell r="A189" t="str">
            <v>1 A 01 755 51</v>
          </cell>
          <cell r="B189" t="str">
            <v>-</v>
          </cell>
          <cell r="C189" t="str">
            <v xml:space="preserve"> Confecção de tubos concr.armado D=0,60m CA-4 AC/BC</v>
          </cell>
          <cell r="D189" t="str">
            <v>m</v>
          </cell>
          <cell r="E189">
            <v>119.69</v>
          </cell>
          <cell r="F189">
            <v>0</v>
          </cell>
          <cell r="G189">
            <v>119.69</v>
          </cell>
          <cell r="H189" t="str">
            <v>-</v>
          </cell>
        </row>
        <row r="190">
          <cell r="A190" t="str">
            <v>1 A 01 760 01</v>
          </cell>
          <cell r="B190" t="str">
            <v>-</v>
          </cell>
          <cell r="C190" t="str">
            <v>Confecção de tubos de concreto armado D=0,80m CA-4</v>
          </cell>
          <cell r="D190" t="str">
            <v>m</v>
          </cell>
          <cell r="E190">
            <v>179.6</v>
          </cell>
          <cell r="F190">
            <v>0</v>
          </cell>
          <cell r="G190">
            <v>179.6</v>
          </cell>
          <cell r="H190" t="str">
            <v>-</v>
          </cell>
        </row>
        <row r="191">
          <cell r="A191" t="str">
            <v>1 A 01 760 51</v>
          </cell>
          <cell r="B191" t="str">
            <v>-</v>
          </cell>
          <cell r="C191" t="str">
            <v>Confecção de tubos concr.armado D=0,80m CA-4 AC/BC</v>
          </cell>
          <cell r="D191" t="str">
            <v>m</v>
          </cell>
          <cell r="E191">
            <v>182.11</v>
          </cell>
          <cell r="F191">
            <v>0</v>
          </cell>
          <cell r="G191">
            <v>182.11</v>
          </cell>
          <cell r="H191" t="str">
            <v>-</v>
          </cell>
        </row>
        <row r="192">
          <cell r="A192" t="str">
            <v>1 A 01 765 01</v>
          </cell>
          <cell r="B192" t="str">
            <v>-</v>
          </cell>
          <cell r="C192" t="str">
            <v>Confecção de tubos de concreto armado D=1,00m CA-4</v>
          </cell>
          <cell r="D192" t="str">
            <v>m</v>
          </cell>
          <cell r="E192">
            <v>271.69</v>
          </cell>
          <cell r="F192">
            <v>0</v>
          </cell>
          <cell r="G192">
            <v>271.69</v>
          </cell>
          <cell r="H192" t="str">
            <v>-</v>
          </cell>
        </row>
        <row r="193">
          <cell r="A193" t="str">
            <v>1 A 01 765 51</v>
          </cell>
          <cell r="B193" t="str">
            <v>-</v>
          </cell>
          <cell r="C193" t="str">
            <v>Confecção de tubos concr.armado D=1,00m CA-4 AC/BC</v>
          </cell>
          <cell r="D193" t="str">
            <v>m</v>
          </cell>
          <cell r="E193">
            <v>275.44</v>
          </cell>
          <cell r="F193">
            <v>0</v>
          </cell>
          <cell r="G193">
            <v>275.44</v>
          </cell>
          <cell r="H193" t="str">
            <v>-</v>
          </cell>
        </row>
        <row r="194">
          <cell r="A194" t="str">
            <v>1 A 01 770 01</v>
          </cell>
          <cell r="B194" t="str">
            <v>-</v>
          </cell>
          <cell r="C194" t="str">
            <v>Confecção de tubos de concreto armado D=1,20m CA-4</v>
          </cell>
          <cell r="D194" t="str">
            <v>m</v>
          </cell>
          <cell r="E194">
            <v>382.35</v>
          </cell>
          <cell r="F194">
            <v>0</v>
          </cell>
          <cell r="G194">
            <v>382.35</v>
          </cell>
          <cell r="H194" t="str">
            <v>-</v>
          </cell>
        </row>
        <row r="195">
          <cell r="A195" t="str">
            <v>1 A 01 700 51</v>
          </cell>
          <cell r="B195" t="str">
            <v>-</v>
          </cell>
          <cell r="C195" t="str">
            <v>Confecção de tubos concr.armado D=1,20m CA-4 AC/BC</v>
          </cell>
          <cell r="D195" t="str">
            <v>m</v>
          </cell>
          <cell r="E195">
            <v>387.18</v>
          </cell>
          <cell r="F195">
            <v>0</v>
          </cell>
          <cell r="G195">
            <v>387.18</v>
          </cell>
          <cell r="H195" t="str">
            <v>-</v>
          </cell>
        </row>
        <row r="196">
          <cell r="A196" t="str">
            <v>1 A 01 775 01</v>
          </cell>
          <cell r="B196" t="str">
            <v>-</v>
          </cell>
          <cell r="C196" t="str">
            <v>Confecção de tubos de concreto armado D=1,50m CA-4</v>
          </cell>
          <cell r="D196" t="str">
            <v>m</v>
          </cell>
          <cell r="E196">
            <v>608.49</v>
          </cell>
          <cell r="F196">
            <v>0</v>
          </cell>
          <cell r="G196">
            <v>608.49</v>
          </cell>
          <cell r="H196" t="str">
            <v>-</v>
          </cell>
        </row>
        <row r="197">
          <cell r="A197" t="str">
            <v>1 A 01 775 51</v>
          </cell>
          <cell r="B197" t="str">
            <v>-</v>
          </cell>
          <cell r="C197" t="str">
            <v>Confecção de tubos concr.armado D=1,50m CA-4 AC/BC</v>
          </cell>
          <cell r="D197" t="str">
            <v>m</v>
          </cell>
          <cell r="E197">
            <v>614.9</v>
          </cell>
          <cell r="F197">
            <v>0</v>
          </cell>
          <cell r="G197">
            <v>614.9</v>
          </cell>
          <cell r="H197" t="str">
            <v>-</v>
          </cell>
        </row>
        <row r="198">
          <cell r="A198" t="str">
            <v>1 A 01 780 01</v>
          </cell>
          <cell r="B198" t="str">
            <v>-</v>
          </cell>
          <cell r="C198" t="str">
            <v>Obtenção de grama para replantio</v>
          </cell>
          <cell r="D198" t="str">
            <v>m²</v>
          </cell>
          <cell r="E198">
            <v>0.8</v>
          </cell>
          <cell r="F198">
            <v>0</v>
          </cell>
          <cell r="G198">
            <v>0.8</v>
          </cell>
          <cell r="H198" t="str">
            <v>-</v>
          </cell>
        </row>
        <row r="199">
          <cell r="A199" t="str">
            <v>1 A 01 790 01</v>
          </cell>
          <cell r="B199" t="str">
            <v>-</v>
          </cell>
          <cell r="C199" t="str">
            <v>Guia de madeira - 2,5 x 7,0 cm</v>
          </cell>
          <cell r="D199" t="str">
            <v>m</v>
          </cell>
          <cell r="E199">
            <v>1.66</v>
          </cell>
          <cell r="F199">
            <v>0</v>
          </cell>
          <cell r="G199">
            <v>1.66</v>
          </cell>
          <cell r="H199" t="str">
            <v>-</v>
          </cell>
        </row>
        <row r="200">
          <cell r="A200" t="str">
            <v>1 A 01 790 02</v>
          </cell>
          <cell r="B200" t="str">
            <v>-</v>
          </cell>
          <cell r="C200" t="str">
            <v>Guia de madeira - 2,5 x 10,0 cm</v>
          </cell>
          <cell r="D200" t="str">
            <v>m</v>
          </cell>
          <cell r="E200">
            <v>1.88</v>
          </cell>
          <cell r="F200">
            <v>0</v>
          </cell>
          <cell r="G200">
            <v>1.88</v>
          </cell>
          <cell r="H200" t="str">
            <v>-</v>
          </cell>
        </row>
        <row r="201">
          <cell r="A201" t="str">
            <v>1 A 01 800 01</v>
          </cell>
          <cell r="B201" t="str">
            <v>-</v>
          </cell>
          <cell r="C201" t="str">
            <v>Recuperação de chapa para placa de sinalização</v>
          </cell>
          <cell r="D201" t="str">
            <v>m²</v>
          </cell>
          <cell r="E201">
            <v>18.18</v>
          </cell>
          <cell r="F201">
            <v>0</v>
          </cell>
          <cell r="G201">
            <v>18.18</v>
          </cell>
          <cell r="H201" t="str">
            <v>-</v>
          </cell>
        </row>
        <row r="202">
          <cell r="A202" t="str">
            <v>1 A 01 810 01</v>
          </cell>
          <cell r="B202" t="str">
            <v>-</v>
          </cell>
          <cell r="C202" t="str">
            <v>Calha metálica semi-circular D=0,40 m</v>
          </cell>
          <cell r="D202" t="str">
            <v>m</v>
          </cell>
          <cell r="E202">
            <v>146.99</v>
          </cell>
          <cell r="F202">
            <v>0</v>
          </cell>
          <cell r="G202">
            <v>146.99</v>
          </cell>
          <cell r="H202" t="str">
            <v>-</v>
          </cell>
        </row>
        <row r="203">
          <cell r="A203" t="str">
            <v>1 A 01 850 01</v>
          </cell>
          <cell r="B203" t="str">
            <v>-</v>
          </cell>
          <cell r="C203" t="str">
            <v>Confecção de placa de sinalização semi-refletiva</v>
          </cell>
          <cell r="D203" t="str">
            <v>m²</v>
          </cell>
          <cell r="E203">
            <v>147.69</v>
          </cell>
          <cell r="F203">
            <v>0</v>
          </cell>
          <cell r="G203">
            <v>147.69</v>
          </cell>
          <cell r="H203" t="str">
            <v>-</v>
          </cell>
        </row>
        <row r="204">
          <cell r="A204" t="str">
            <v>1 A 01 860 01</v>
          </cell>
          <cell r="B204" t="str">
            <v>-</v>
          </cell>
          <cell r="C204" t="str">
            <v>Confecção de placa de sinalização tot. refletiva</v>
          </cell>
          <cell r="D204" t="str">
            <v>m²</v>
          </cell>
          <cell r="E204">
            <v>199.35</v>
          </cell>
          <cell r="F204">
            <v>0</v>
          </cell>
          <cell r="G204">
            <v>199.35</v>
          </cell>
          <cell r="H204" t="str">
            <v>-</v>
          </cell>
        </row>
        <row r="205">
          <cell r="A205" t="str">
            <v>1 A 01 870 01</v>
          </cell>
          <cell r="B205" t="str">
            <v>-</v>
          </cell>
          <cell r="C205" t="str">
            <v>Confecção de suporte e travessa p/ placa de sinal.</v>
          </cell>
          <cell r="D205" t="str">
            <v>un</v>
          </cell>
          <cell r="E205">
            <v>18.57</v>
          </cell>
          <cell r="F205">
            <v>0</v>
          </cell>
          <cell r="G205">
            <v>18.57</v>
          </cell>
          <cell r="H205" t="str">
            <v>-</v>
          </cell>
        </row>
        <row r="206">
          <cell r="A206" t="str">
            <v>1 A 01 890 01</v>
          </cell>
          <cell r="B206" t="str">
            <v>-</v>
          </cell>
          <cell r="C206" t="str">
            <v>Escavação manual em material de 1a categoria</v>
          </cell>
          <cell r="D206" t="str">
            <v>m³</v>
          </cell>
          <cell r="E206">
            <v>16.68</v>
          </cell>
          <cell r="F206">
            <v>0</v>
          </cell>
          <cell r="G206">
            <v>16.68</v>
          </cell>
          <cell r="H206" t="str">
            <v>-</v>
          </cell>
        </row>
        <row r="207">
          <cell r="A207" t="str">
            <v>1 A 01 891 01</v>
          </cell>
          <cell r="B207" t="str">
            <v>-</v>
          </cell>
          <cell r="C207" t="str">
            <v>Escavação manual de vala em material de 1a cat.</v>
          </cell>
          <cell r="D207" t="str">
            <v>m³</v>
          </cell>
          <cell r="E207">
            <v>19.27</v>
          </cell>
          <cell r="F207">
            <v>0</v>
          </cell>
          <cell r="G207">
            <v>19.27</v>
          </cell>
          <cell r="H207" t="str">
            <v>-</v>
          </cell>
        </row>
        <row r="208">
          <cell r="A208" t="str">
            <v>1 A 01 892 01</v>
          </cell>
          <cell r="B208" t="str">
            <v>-</v>
          </cell>
          <cell r="C208" t="str">
            <v>Escavação mecânica de vala em material de 1a cat.</v>
          </cell>
          <cell r="D208" t="str">
            <v>m³</v>
          </cell>
          <cell r="E208">
            <v>3.09</v>
          </cell>
          <cell r="F208">
            <v>0</v>
          </cell>
          <cell r="G208">
            <v>3.09</v>
          </cell>
          <cell r="H208" t="str">
            <v>-</v>
          </cell>
        </row>
        <row r="209">
          <cell r="A209" t="str">
            <v>1 A 01 893 01</v>
          </cell>
          <cell r="B209" t="str">
            <v>-</v>
          </cell>
          <cell r="C209" t="str">
            <v>Compactação manual</v>
          </cell>
          <cell r="D209" t="str">
            <v>m³</v>
          </cell>
          <cell r="E209">
            <v>8.01</v>
          </cell>
          <cell r="F209">
            <v>0</v>
          </cell>
          <cell r="G209">
            <v>8.01</v>
          </cell>
          <cell r="H209" t="str">
            <v>-</v>
          </cell>
        </row>
        <row r="210">
          <cell r="A210" t="str">
            <v>1 A 01 894 01</v>
          </cell>
          <cell r="B210" t="str">
            <v>-</v>
          </cell>
          <cell r="C210" t="str">
            <v>Lastro de brita</v>
          </cell>
          <cell r="D210" t="str">
            <v>m³</v>
          </cell>
          <cell r="E210">
            <v>30.79</v>
          </cell>
          <cell r="F210">
            <v>0</v>
          </cell>
          <cell r="G210">
            <v>30.79</v>
          </cell>
          <cell r="H210" t="str">
            <v>-</v>
          </cell>
        </row>
        <row r="211">
          <cell r="A211" t="str">
            <v>1 A 01 894 51</v>
          </cell>
          <cell r="B211" t="str">
            <v>-</v>
          </cell>
          <cell r="C211" t="str">
            <v>Lastro de brita BC</v>
          </cell>
          <cell r="D211" t="str">
            <v>m³</v>
          </cell>
          <cell r="E211">
            <v>30.15</v>
          </cell>
          <cell r="F211">
            <v>0</v>
          </cell>
          <cell r="G211">
            <v>30.15</v>
          </cell>
          <cell r="H211" t="str">
            <v>-</v>
          </cell>
        </row>
        <row r="212">
          <cell r="A212" t="str">
            <v>1 A 02 702 00</v>
          </cell>
          <cell r="B212" t="str">
            <v>-</v>
          </cell>
          <cell r="C212" t="str">
            <v>Limpeza e enchim. junta pav. concr.(const e rest)</v>
          </cell>
          <cell r="D212" t="str">
            <v>m</v>
          </cell>
          <cell r="E212">
            <v>4.8</v>
          </cell>
          <cell r="F212">
            <v>0</v>
          </cell>
          <cell r="G212">
            <v>4.8</v>
          </cell>
          <cell r="H212" t="str">
            <v>-</v>
          </cell>
        </row>
        <row r="213">
          <cell r="A213" t="str">
            <v>1 A 99 001 00</v>
          </cell>
          <cell r="B213" t="str">
            <v>-</v>
          </cell>
          <cell r="C213" t="str">
            <v>Mistura areia-asfalto usinada a frio</v>
          </cell>
          <cell r="D213" t="str">
            <v>m³</v>
          </cell>
          <cell r="E213">
            <v>0</v>
          </cell>
          <cell r="F213">
            <v>0</v>
          </cell>
          <cell r="G213">
            <v>0</v>
          </cell>
          <cell r="H213" t="str">
            <v>-</v>
          </cell>
        </row>
        <row r="214">
          <cell r="A214" t="str">
            <v>1 A 99 002 00</v>
          </cell>
          <cell r="B214" t="str">
            <v>-</v>
          </cell>
          <cell r="C214" t="str">
            <v>Mistura areia-asfalto usinada a quente</v>
          </cell>
          <cell r="D214" t="str">
            <v>m³</v>
          </cell>
          <cell r="E214">
            <v>0</v>
          </cell>
          <cell r="F214">
            <v>0</v>
          </cell>
          <cell r="G214">
            <v>0</v>
          </cell>
          <cell r="H214" t="str">
            <v>-</v>
          </cell>
        </row>
        <row r="215">
          <cell r="A215" t="str">
            <v>1 A 99 003 00</v>
          </cell>
          <cell r="B215" t="str">
            <v>-</v>
          </cell>
          <cell r="C215" t="str">
            <v>Mistura betuminosa usinada a frio</v>
          </cell>
          <cell r="D215" t="str">
            <v>m³</v>
          </cell>
          <cell r="E215">
            <v>0</v>
          </cell>
          <cell r="F215">
            <v>0</v>
          </cell>
          <cell r="G215">
            <v>0</v>
          </cell>
          <cell r="H215" t="str">
            <v>-</v>
          </cell>
        </row>
        <row r="216">
          <cell r="A216" t="str">
            <v>1 A 99 004 00</v>
          </cell>
          <cell r="B216" t="str">
            <v>-</v>
          </cell>
          <cell r="C216" t="str">
            <v>Mistura betuminosa usinada a quente</v>
          </cell>
          <cell r="D216" t="str">
            <v>m³</v>
          </cell>
          <cell r="E216">
            <v>0</v>
          </cell>
          <cell r="F216">
            <v>0</v>
          </cell>
          <cell r="G216">
            <v>0</v>
          </cell>
          <cell r="H216" t="str">
            <v>-</v>
          </cell>
        </row>
        <row r="217">
          <cell r="A217" t="str">
            <v>1 A 99 005 00</v>
          </cell>
          <cell r="B217" t="str">
            <v>-</v>
          </cell>
          <cell r="C217" t="str">
            <v>Mistura betuminosa</v>
          </cell>
          <cell r="D217" t="str">
            <v>m³</v>
          </cell>
          <cell r="E217">
            <v>0</v>
          </cell>
          <cell r="F217">
            <v>0</v>
          </cell>
          <cell r="G217">
            <v>0</v>
          </cell>
          <cell r="H217" t="str">
            <v>-</v>
          </cell>
        </row>
        <row r="219">
          <cell r="A219" t="str">
            <v>DNIT - Sistema de Custos Rodoviários</v>
          </cell>
          <cell r="D219" t="str">
            <v>Sicro2</v>
          </cell>
          <cell r="H219" t="str">
            <v>Esp. Técnica</v>
          </cell>
        </row>
        <row r="220">
          <cell r="A220" t="str">
            <v>construção Rodoviária</v>
          </cell>
          <cell r="D220" t="str">
            <v>Minas Gerais</v>
          </cell>
          <cell r="H220" t="str">
            <v>Minas Gerais</v>
          </cell>
        </row>
        <row r="221">
          <cell r="A221" t="str">
            <v>Resumo dos Custos Unitários de Referência: Maio de 2005</v>
          </cell>
          <cell r="D221" t="str">
            <v>RCtR0330</v>
          </cell>
          <cell r="H221" t="str">
            <v>=</v>
          </cell>
        </row>
        <row r="223">
          <cell r="A223" t="str">
            <v>Código</v>
          </cell>
          <cell r="C223" t="str">
            <v>Atividade / Serviço</v>
          </cell>
          <cell r="D223" t="str">
            <v>Unidade</v>
          </cell>
          <cell r="F223" t="str">
            <v>Preço Unitário</v>
          </cell>
          <cell r="H223" t="str">
            <v>Código</v>
          </cell>
        </row>
        <row r="224">
          <cell r="D224" t="str">
            <v>Und</v>
          </cell>
          <cell r="E224" t="str">
            <v>Direto</v>
          </cell>
          <cell r="F224" t="str">
            <v>LDI</v>
          </cell>
          <cell r="G224" t="str">
            <v>Total</v>
          </cell>
        </row>
        <row r="226">
          <cell r="A226" t="str">
            <v>2 S 01 000 00</v>
          </cell>
          <cell r="B226" t="str">
            <v>-</v>
          </cell>
          <cell r="C226" t="str">
            <v>Desm. dest. limpeza áreas c/arv. diam. até 0,15 m</v>
          </cell>
          <cell r="D226" t="str">
            <v>m²</v>
          </cell>
          <cell r="E226">
            <v>0.2</v>
          </cell>
          <cell r="F226">
            <v>0.04</v>
          </cell>
          <cell r="G226">
            <v>0.25</v>
          </cell>
          <cell r="H226" t="str">
            <v>DNER-ES-278/97</v>
          </cell>
        </row>
        <row r="227">
          <cell r="A227" t="str">
            <v>2 S 01 010 00</v>
          </cell>
          <cell r="B227" t="str">
            <v>-</v>
          </cell>
          <cell r="C227" t="str">
            <v>Destocamento de árvores D=0,15 a 0,30 m</v>
          </cell>
          <cell r="D227" t="str">
            <v>und</v>
          </cell>
          <cell r="E227">
            <v>19.420000000000002</v>
          </cell>
          <cell r="F227">
            <v>4.6399999999999997</v>
          </cell>
          <cell r="G227">
            <v>24.07</v>
          </cell>
          <cell r="H227" t="str">
            <v>DNER-ES-278/97</v>
          </cell>
        </row>
        <row r="228">
          <cell r="A228" t="str">
            <v>2 S 01 012 00</v>
          </cell>
          <cell r="B228" t="str">
            <v>-</v>
          </cell>
          <cell r="C228" t="str">
            <v>Destocamento de árvores c/diâm. &gt; 0,30 m</v>
          </cell>
          <cell r="D228" t="str">
            <v>und</v>
          </cell>
          <cell r="E228">
            <v>48.56</v>
          </cell>
          <cell r="F228">
            <v>11.6</v>
          </cell>
          <cell r="G228">
            <v>60.17</v>
          </cell>
          <cell r="H228" t="str">
            <v>DNER-ES-278/97</v>
          </cell>
        </row>
        <row r="229">
          <cell r="A229" t="str">
            <v>2 S 01 100 01</v>
          </cell>
          <cell r="B229" t="str">
            <v>-</v>
          </cell>
          <cell r="C229" t="str">
            <v>Esc. carga transp. mat 1ª cat DMT 50 m</v>
          </cell>
          <cell r="D229" t="str">
            <v>m³</v>
          </cell>
          <cell r="E229">
            <v>1.03</v>
          </cell>
          <cell r="F229">
            <v>0.24</v>
          </cell>
          <cell r="G229">
            <v>1.28</v>
          </cell>
          <cell r="H229" t="str">
            <v>DNER-ES-280/97</v>
          </cell>
        </row>
        <row r="230">
          <cell r="A230" t="str">
            <v>2 S 01 100 02</v>
          </cell>
          <cell r="B230" t="str">
            <v>-</v>
          </cell>
          <cell r="C230" t="str">
            <v>Esc. carga transp. mat 1ª cat DMT 50 a 200m c/m</v>
          </cell>
          <cell r="D230" t="str">
            <v>m³</v>
          </cell>
          <cell r="E230">
            <v>3.41</v>
          </cell>
          <cell r="F230">
            <v>0.81</v>
          </cell>
          <cell r="G230">
            <v>4.22</v>
          </cell>
          <cell r="H230" t="str">
            <v>DNER-ES-280/97</v>
          </cell>
        </row>
        <row r="231">
          <cell r="A231" t="str">
            <v>2 S 01 100 03</v>
          </cell>
          <cell r="B231" t="str">
            <v>-</v>
          </cell>
          <cell r="C231" t="str">
            <v>Esc. carga transp. mat 1ª cat DMT 200 a 400m c/m</v>
          </cell>
          <cell r="D231" t="str">
            <v>m³</v>
          </cell>
          <cell r="E231">
            <v>4.1500000000000004</v>
          </cell>
          <cell r="F231">
            <v>0.99</v>
          </cell>
          <cell r="G231">
            <v>5.14</v>
          </cell>
          <cell r="H231" t="str">
            <v>DNER-ES-280/97</v>
          </cell>
        </row>
        <row r="232">
          <cell r="A232" t="str">
            <v>2 S 01 100 04</v>
          </cell>
          <cell r="B232" t="str">
            <v>-</v>
          </cell>
          <cell r="C232" t="str">
            <v>Esc. carga transp. mat 1ª cat DMT 400 a 600m c/m</v>
          </cell>
          <cell r="D232" t="str">
            <v>m³</v>
          </cell>
          <cell r="E232">
            <v>4.9400000000000004</v>
          </cell>
          <cell r="F232">
            <v>1.18</v>
          </cell>
          <cell r="G232">
            <v>6.12</v>
          </cell>
          <cell r="H232" t="str">
            <v>DNER-ES-280/97</v>
          </cell>
        </row>
        <row r="233">
          <cell r="A233" t="str">
            <v>2 S 01 100 05</v>
          </cell>
          <cell r="B233" t="str">
            <v>-</v>
          </cell>
          <cell r="C233" t="str">
            <v>Esc. carga transp. mat 1ª cat DMT 600 a 800m c/m</v>
          </cell>
          <cell r="D233" t="str">
            <v>m³</v>
          </cell>
          <cell r="E233">
            <v>5.64</v>
          </cell>
          <cell r="F233">
            <v>1.34</v>
          </cell>
          <cell r="G233">
            <v>6.99</v>
          </cell>
          <cell r="H233" t="str">
            <v>DNER-ES-280/97</v>
          </cell>
        </row>
        <row r="234">
          <cell r="A234" t="str">
            <v>2 S 01 100 06</v>
          </cell>
          <cell r="B234" t="str">
            <v>-</v>
          </cell>
          <cell r="C234" t="str">
            <v>Esc. carga transp. mat 1ª cat DMT 800 a 1000m c/m</v>
          </cell>
          <cell r="D234" t="str">
            <v>m³</v>
          </cell>
          <cell r="E234">
            <v>6.52</v>
          </cell>
          <cell r="F234">
            <v>1.55</v>
          </cell>
          <cell r="G234">
            <v>8.07</v>
          </cell>
          <cell r="H234" t="str">
            <v>DNER-ES-280/97</v>
          </cell>
        </row>
        <row r="235">
          <cell r="A235" t="str">
            <v>2 S 01 100 07</v>
          </cell>
          <cell r="B235" t="str">
            <v>-</v>
          </cell>
          <cell r="C235" t="str">
            <v>Esc. carga transp. mat 1ª cat DMT 1000 a 1200m c/m</v>
          </cell>
          <cell r="D235" t="str">
            <v>m³</v>
          </cell>
          <cell r="E235">
            <v>7.44</v>
          </cell>
          <cell r="F235">
            <v>1.77</v>
          </cell>
          <cell r="G235">
            <v>9.2200000000000006</v>
          </cell>
          <cell r="H235" t="str">
            <v>DNER-ES-280/97</v>
          </cell>
        </row>
        <row r="236">
          <cell r="A236" t="str">
            <v>2 S 01 100 08</v>
          </cell>
          <cell r="B236" t="str">
            <v>-</v>
          </cell>
          <cell r="C236" t="str">
            <v>Esc. carga transp. mat 1ª cat DMT 1200 a 1400m c/m</v>
          </cell>
          <cell r="D236" t="str">
            <v>m³</v>
          </cell>
          <cell r="E236">
            <v>8.2899999999999991</v>
          </cell>
          <cell r="F236">
            <v>1.98</v>
          </cell>
          <cell r="G236">
            <v>10.27</v>
          </cell>
          <cell r="H236" t="str">
            <v>DNER-ES-280/97</v>
          </cell>
        </row>
        <row r="237">
          <cell r="A237" t="str">
            <v>2 S 01 100 09</v>
          </cell>
          <cell r="B237" t="str">
            <v>-</v>
          </cell>
          <cell r="C237" t="str">
            <v>Esc. carga tr. mat 1ª c. DMT 50 a 200m c/carreg</v>
          </cell>
          <cell r="D237" t="str">
            <v>m³</v>
          </cell>
          <cell r="E237">
            <v>3.92</v>
          </cell>
          <cell r="F237">
            <v>0.93</v>
          </cell>
          <cell r="G237">
            <v>4.8499999999999996</v>
          </cell>
          <cell r="H237" t="str">
            <v>DNER-ES-280/97</v>
          </cell>
        </row>
        <row r="238">
          <cell r="A238" t="str">
            <v>2 S 01 100 10</v>
          </cell>
          <cell r="B238" t="str">
            <v>-</v>
          </cell>
          <cell r="C238" t="str">
            <v>Esc. carga tr. mat 1ª c. DMT 200 a 400m c/carreg</v>
          </cell>
          <cell r="D238" t="str">
            <v>m³</v>
          </cell>
          <cell r="E238">
            <v>4.26</v>
          </cell>
          <cell r="F238">
            <v>1.01</v>
          </cell>
          <cell r="G238">
            <v>5.28</v>
          </cell>
          <cell r="H238" t="str">
            <v>DNER-ES-280/97</v>
          </cell>
        </row>
        <row r="239">
          <cell r="A239" t="str">
            <v>2 S 01 100 11</v>
          </cell>
          <cell r="B239" t="str">
            <v>-</v>
          </cell>
          <cell r="C239" t="str">
            <v>Esc. carga tr. mat 1ª c. DMT 400 a 600m c/carreg</v>
          </cell>
          <cell r="D239" t="str">
            <v>m³</v>
          </cell>
          <cell r="E239">
            <v>4.4400000000000004</v>
          </cell>
          <cell r="F239">
            <v>1.06</v>
          </cell>
          <cell r="G239">
            <v>5.5</v>
          </cell>
          <cell r="H239" t="str">
            <v>DNER-ES-280/97</v>
          </cell>
        </row>
        <row r="240">
          <cell r="A240" t="str">
            <v>2 S 01 100 12</v>
          </cell>
          <cell r="B240" t="str">
            <v>-</v>
          </cell>
          <cell r="C240" t="str">
            <v>Esc. carga tr. mat 1ª c. DMT 600 a 800m c/carreg</v>
          </cell>
          <cell r="D240" t="str">
            <v>m³</v>
          </cell>
          <cell r="E240">
            <v>4.6500000000000004</v>
          </cell>
          <cell r="F240">
            <v>1.1100000000000001</v>
          </cell>
          <cell r="G240">
            <v>5.76</v>
          </cell>
          <cell r="H240" t="str">
            <v>DNER-ES-280/97</v>
          </cell>
        </row>
        <row r="241">
          <cell r="A241" t="str">
            <v>2 S 01 100 13</v>
          </cell>
          <cell r="B241" t="str">
            <v>-</v>
          </cell>
          <cell r="C241" t="str">
            <v>Esc. carga tr. mat 1ª c. DMT 800 a 1000m c/carreg</v>
          </cell>
          <cell r="D241" t="str">
            <v>m³</v>
          </cell>
          <cell r="E241">
            <v>4.9800000000000004</v>
          </cell>
          <cell r="F241">
            <v>1.19</v>
          </cell>
          <cell r="G241">
            <v>6.17</v>
          </cell>
          <cell r="H241" t="str">
            <v>DNER-ES-280/97</v>
          </cell>
        </row>
        <row r="242">
          <cell r="A242" t="str">
            <v>2 S 01 100 14</v>
          </cell>
          <cell r="B242" t="str">
            <v>-</v>
          </cell>
          <cell r="C242" t="str">
            <v>Esc. carga tr. mat 1ª c. DMT 1000 a 1200m c/carreg</v>
          </cell>
          <cell r="D242" t="str">
            <v>m³</v>
          </cell>
          <cell r="E242">
            <v>5.17</v>
          </cell>
          <cell r="F242">
            <v>1.23</v>
          </cell>
          <cell r="G242">
            <v>6.41</v>
          </cell>
          <cell r="H242" t="str">
            <v>DNER-ES-280/97</v>
          </cell>
        </row>
        <row r="243">
          <cell r="A243" t="str">
            <v>2 S 01 100 15</v>
          </cell>
          <cell r="B243" t="str">
            <v>-</v>
          </cell>
          <cell r="C243" t="str">
            <v>Esc. carga tr. mat 1ª c. DMT 1200 a 1400m c/carreg</v>
          </cell>
          <cell r="D243" t="str">
            <v>m³</v>
          </cell>
          <cell r="E243">
            <v>5.34</v>
          </cell>
          <cell r="F243">
            <v>1.27</v>
          </cell>
          <cell r="G243">
            <v>6.62</v>
          </cell>
          <cell r="H243" t="str">
            <v>DNER-ES-280/97</v>
          </cell>
        </row>
        <row r="244">
          <cell r="A244" t="str">
            <v>2 S 01 100 16</v>
          </cell>
          <cell r="B244" t="str">
            <v>-</v>
          </cell>
          <cell r="C244" t="str">
            <v>Esc. carga tr. mat 1ª c. DMT 1400 a 1600m c/carreg</v>
          </cell>
          <cell r="D244" t="str">
            <v>m³</v>
          </cell>
          <cell r="E244">
            <v>5.6</v>
          </cell>
          <cell r="F244">
            <v>1.34</v>
          </cell>
          <cell r="G244">
            <v>6.94</v>
          </cell>
          <cell r="H244" t="str">
            <v>DNER-ES-280/97</v>
          </cell>
        </row>
        <row r="245">
          <cell r="A245" t="str">
            <v>2 S 01 100 17</v>
          </cell>
          <cell r="B245" t="str">
            <v>-</v>
          </cell>
          <cell r="C245" t="str">
            <v>Esc. carga tr. mat 1ª c. DMT 1600 a 1800m c/carreg</v>
          </cell>
          <cell r="D245" t="str">
            <v>m³</v>
          </cell>
          <cell r="E245">
            <v>5.69</v>
          </cell>
          <cell r="F245">
            <v>1.36</v>
          </cell>
          <cell r="G245">
            <v>7.05</v>
          </cell>
          <cell r="H245" t="str">
            <v>DNER-ES-280/97</v>
          </cell>
        </row>
        <row r="246">
          <cell r="A246" t="str">
            <v>2 S 01 100 18</v>
          </cell>
          <cell r="B246" t="str">
            <v>-</v>
          </cell>
          <cell r="C246" t="str">
            <v>Esc. carga tr. mat 1ª c. DMT 1800 a 2000m c/carreg</v>
          </cell>
          <cell r="D246" t="str">
            <v>m³</v>
          </cell>
          <cell r="E246">
            <v>6.02</v>
          </cell>
          <cell r="F246">
            <v>1.44</v>
          </cell>
          <cell r="G246">
            <v>7.47</v>
          </cell>
          <cell r="H246" t="str">
            <v>DNER-ES-280/97</v>
          </cell>
        </row>
        <row r="247">
          <cell r="A247" t="str">
            <v>2 S 01 100 19</v>
          </cell>
          <cell r="B247" t="str">
            <v>-</v>
          </cell>
          <cell r="C247" t="str">
            <v>Esc. carga tr. mat 1ª c. DMT 2000 a 3000m c/carreg</v>
          </cell>
          <cell r="D247" t="str">
            <v>m³</v>
          </cell>
          <cell r="E247">
            <v>6.71</v>
          </cell>
          <cell r="F247">
            <v>1.6</v>
          </cell>
          <cell r="G247">
            <v>8.31</v>
          </cell>
          <cell r="H247" t="str">
            <v>DNER-ES-280/97</v>
          </cell>
        </row>
        <row r="248">
          <cell r="A248" t="str">
            <v>2 S 01 100 20</v>
          </cell>
          <cell r="B248" t="str">
            <v>-</v>
          </cell>
          <cell r="C248" t="str">
            <v>Esc. carga tr. mat 1ª c. DMT 3000 a 5000m c/carreg</v>
          </cell>
          <cell r="D248" t="str">
            <v>m³</v>
          </cell>
          <cell r="E248">
            <v>8.57</v>
          </cell>
          <cell r="F248">
            <v>2.04</v>
          </cell>
          <cell r="G248">
            <v>10.62</v>
          </cell>
          <cell r="H248" t="str">
            <v>DNER-ES-280/97</v>
          </cell>
        </row>
        <row r="249">
          <cell r="A249" t="str">
            <v>2 S 01 100 21</v>
          </cell>
          <cell r="B249" t="str">
            <v>-</v>
          </cell>
          <cell r="C249" t="str">
            <v>Escavação carga transp. manual mat.1a cat. DT=20m</v>
          </cell>
          <cell r="D249" t="str">
            <v>m³</v>
          </cell>
          <cell r="E249">
            <v>14.05</v>
          </cell>
          <cell r="F249">
            <v>3.35</v>
          </cell>
          <cell r="G249">
            <v>117.41</v>
          </cell>
          <cell r="H249" t="str">
            <v>DNER-ES-280/97</v>
          </cell>
        </row>
        <row r="250">
          <cell r="A250" t="str">
            <v>2 S 01 100 22</v>
          </cell>
          <cell r="B250" t="str">
            <v>-</v>
          </cell>
          <cell r="C250" t="str">
            <v>Esc. carga transp. mat 1ª cat DMT 50 a 200m c/e</v>
          </cell>
          <cell r="D250" t="str">
            <v>m³</v>
          </cell>
          <cell r="E250">
            <v>3.31</v>
          </cell>
          <cell r="F250">
            <v>0.79</v>
          </cell>
          <cell r="G250">
            <v>4.0999999999999996</v>
          </cell>
          <cell r="H250" t="str">
            <v>DNER-ES-280/97</v>
          </cell>
        </row>
        <row r="251">
          <cell r="A251" t="str">
            <v>2 S 01 100 23</v>
          </cell>
          <cell r="B251" t="str">
            <v>-</v>
          </cell>
          <cell r="C251" t="str">
            <v>Esc. carga transp. mat 1ª cat DMT 200 a 400m c/e</v>
          </cell>
          <cell r="D251" t="str">
            <v>m³</v>
          </cell>
          <cell r="E251">
            <v>3.58</v>
          </cell>
          <cell r="F251">
            <v>0.85</v>
          </cell>
          <cell r="G251">
            <v>4.43</v>
          </cell>
          <cell r="H251" t="str">
            <v>DNER-ES-280/97</v>
          </cell>
        </row>
        <row r="252">
          <cell r="A252" t="str">
            <v>2 S 01 100 24</v>
          </cell>
          <cell r="B252" t="str">
            <v>-</v>
          </cell>
          <cell r="C252" t="str">
            <v>Esc. carga transp. mat 1ª cat DMT 400 a 600m c/e</v>
          </cell>
          <cell r="D252" t="str">
            <v>m³</v>
          </cell>
          <cell r="E252">
            <v>3.85</v>
          </cell>
          <cell r="F252">
            <v>0.92</v>
          </cell>
          <cell r="G252">
            <v>4.78</v>
          </cell>
          <cell r="H252" t="str">
            <v>DNER-ES-280/97</v>
          </cell>
        </row>
        <row r="253">
          <cell r="A253" t="str">
            <v>2 S 01 100 25</v>
          </cell>
          <cell r="B253" t="str">
            <v>-</v>
          </cell>
          <cell r="C253" t="str">
            <v>Esc. carga transp. mat 1ª cat DMT 600 a 800m c/e</v>
          </cell>
          <cell r="D253" t="str">
            <v>m³</v>
          </cell>
          <cell r="E253">
            <v>4.1100000000000003</v>
          </cell>
          <cell r="F253">
            <v>0.98</v>
          </cell>
          <cell r="G253">
            <v>5.0999999999999996</v>
          </cell>
          <cell r="H253" t="str">
            <v>DNER-ES-280/97</v>
          </cell>
        </row>
        <row r="254">
          <cell r="A254" t="str">
            <v>2 S 01 100 26</v>
          </cell>
          <cell r="B254" t="str">
            <v>-</v>
          </cell>
          <cell r="C254" t="str">
            <v>Esc. carga transp. mat 1ª cat DMT 800 a 1000m c/e</v>
          </cell>
          <cell r="D254" t="str">
            <v>m³</v>
          </cell>
          <cell r="E254">
            <v>4.34</v>
          </cell>
          <cell r="F254">
            <v>1.03</v>
          </cell>
          <cell r="G254">
            <v>5.38</v>
          </cell>
          <cell r="H254" t="str">
            <v>DNER-ES-280/97</v>
          </cell>
        </row>
        <row r="255">
          <cell r="A255" t="str">
            <v>2 S 01 100 27</v>
          </cell>
          <cell r="B255" t="str">
            <v>-</v>
          </cell>
          <cell r="C255" t="str">
            <v>Esc. carga transp. mat 1ª cat DMT 1000 a 1200m c/e</v>
          </cell>
          <cell r="D255" t="str">
            <v>m³</v>
          </cell>
          <cell r="E255">
            <v>4.57</v>
          </cell>
          <cell r="F255">
            <v>1.0900000000000001</v>
          </cell>
          <cell r="G255">
            <v>5.67</v>
          </cell>
          <cell r="H255" t="str">
            <v>DNER-ES-280/97</v>
          </cell>
        </row>
        <row r="256">
          <cell r="A256" t="str">
            <v>2 S 01 100 28</v>
          </cell>
          <cell r="B256" t="str">
            <v>-</v>
          </cell>
          <cell r="C256" t="str">
            <v>Esc. carga transp. mat 1ª cat DMT 1200 a 1400m c/e</v>
          </cell>
          <cell r="D256" t="str">
            <v>m³</v>
          </cell>
          <cell r="E256">
            <v>4.8</v>
          </cell>
          <cell r="F256">
            <v>1.1399999999999999</v>
          </cell>
          <cell r="G256">
            <v>5.94</v>
          </cell>
          <cell r="H256" t="str">
            <v>DNER-ES-280/97</v>
          </cell>
        </row>
        <row r="257">
          <cell r="A257" t="str">
            <v>2 S 01 100 29</v>
          </cell>
          <cell r="B257" t="str">
            <v>-</v>
          </cell>
          <cell r="C257" t="str">
            <v>Esc. carga transp. mat 1ª cat DMT 1400 a 1600m c/e</v>
          </cell>
          <cell r="D257" t="str">
            <v>m³</v>
          </cell>
          <cell r="E257">
            <v>4.9800000000000004</v>
          </cell>
          <cell r="F257">
            <v>1.19</v>
          </cell>
          <cell r="G257">
            <v>6.17</v>
          </cell>
          <cell r="H257" t="str">
            <v>DNER-ES-280/97</v>
          </cell>
        </row>
        <row r="258">
          <cell r="A258" t="str">
            <v>2 S 01 100 30</v>
          </cell>
          <cell r="B258" t="str">
            <v>-</v>
          </cell>
          <cell r="C258" t="str">
            <v>Esc. carga transp. mat 1ª cat DMT 1600 a 1800m c/e</v>
          </cell>
          <cell r="D258" t="str">
            <v>m³</v>
          </cell>
          <cell r="E258">
            <v>5.0599999999999996</v>
          </cell>
          <cell r="F258">
            <v>1.2</v>
          </cell>
          <cell r="G258">
            <v>6.26</v>
          </cell>
          <cell r="H258" t="str">
            <v>DNER-ES-280/97</v>
          </cell>
        </row>
        <row r="259">
          <cell r="A259" t="str">
            <v>2 S 01 100 31</v>
          </cell>
          <cell r="B259" t="str">
            <v>-</v>
          </cell>
          <cell r="C259" t="str">
            <v>Esc. carga transp. mat 1ª cat DMT 1800 a 2000m c/e</v>
          </cell>
          <cell r="D259" t="str">
            <v>m³</v>
          </cell>
          <cell r="E259">
            <v>5.42</v>
          </cell>
          <cell r="F259">
            <v>1.29</v>
          </cell>
          <cell r="G259">
            <v>6.71</v>
          </cell>
          <cell r="H259" t="str">
            <v>DNER-ES-280/97</v>
          </cell>
        </row>
        <row r="260">
          <cell r="A260" t="str">
            <v>2 S 01 100 32</v>
          </cell>
          <cell r="B260" t="str">
            <v>-</v>
          </cell>
          <cell r="C260" t="str">
            <v>Esc. carga transp. mat 1ª cat DMT 2000 a 3000m c/e</v>
          </cell>
          <cell r="D260" t="str">
            <v>m³</v>
          </cell>
          <cell r="E260">
            <v>6.06</v>
          </cell>
          <cell r="F260">
            <v>1.44</v>
          </cell>
          <cell r="G260">
            <v>7.51</v>
          </cell>
          <cell r="H260" t="str">
            <v>DNER-ES-280/97</v>
          </cell>
        </row>
        <row r="261">
          <cell r="A261" t="str">
            <v>2 S 01 100 33</v>
          </cell>
          <cell r="B261" t="str">
            <v>-</v>
          </cell>
          <cell r="C261" t="str">
            <v>Esc. carga transp. mat 1ª cat DMT 3000 a 5000m c/e</v>
          </cell>
          <cell r="D261" t="str">
            <v>m³</v>
          </cell>
          <cell r="E261">
            <v>8</v>
          </cell>
          <cell r="F261">
            <v>1.91</v>
          </cell>
          <cell r="G261">
            <v>9.91</v>
          </cell>
          <cell r="H261" t="str">
            <v>DNER-ES-280/97</v>
          </cell>
        </row>
        <row r="262">
          <cell r="A262" t="str">
            <v>2 S 01 101 01</v>
          </cell>
          <cell r="B262" t="str">
            <v>-</v>
          </cell>
          <cell r="C262" t="str">
            <v>Esc. carga transp. mat 2ª cat DMT 50m</v>
          </cell>
          <cell r="D262" t="str">
            <v>m³</v>
          </cell>
          <cell r="E262">
            <v>2.2000000000000002</v>
          </cell>
          <cell r="F262">
            <v>0.52</v>
          </cell>
          <cell r="G262">
            <v>2.72</v>
          </cell>
          <cell r="H262" t="str">
            <v>DNER-ES-280/97</v>
          </cell>
        </row>
        <row r="263">
          <cell r="A263" t="str">
            <v>2 S 01 101 02</v>
          </cell>
          <cell r="B263" t="str">
            <v>-</v>
          </cell>
          <cell r="C263" t="str">
            <v>Esc. carga transp. mat 2ª cat DMT 50 a 200m c/m</v>
          </cell>
          <cell r="D263" t="str">
            <v>m³</v>
          </cell>
          <cell r="E263">
            <v>5.88</v>
          </cell>
          <cell r="F263">
            <v>1.4</v>
          </cell>
          <cell r="G263">
            <v>7.29</v>
          </cell>
          <cell r="H263" t="str">
            <v>DNER-ES-280/97</v>
          </cell>
        </row>
        <row r="264">
          <cell r="A264" t="str">
            <v>2 S 01 101 03</v>
          </cell>
          <cell r="B264" t="str">
            <v>-</v>
          </cell>
          <cell r="C264" t="str">
            <v>Esc. carga transp. mat 2ª cat DMT 200 a 400m c/m</v>
          </cell>
          <cell r="D264" t="str">
            <v>m³</v>
          </cell>
          <cell r="E264">
            <v>5.9</v>
          </cell>
          <cell r="F264">
            <v>1.41</v>
          </cell>
          <cell r="G264">
            <v>7.31</v>
          </cell>
          <cell r="H264" t="str">
            <v>DNER-ES-280/97</v>
          </cell>
        </row>
        <row r="265">
          <cell r="A265" t="str">
            <v>2 S 01 101 04</v>
          </cell>
          <cell r="B265" t="str">
            <v>-</v>
          </cell>
          <cell r="C265" t="str">
            <v>Esc. carga transp. mat 2ª cat DMT 400 a 600m c/m</v>
          </cell>
          <cell r="D265" t="str">
            <v>m³</v>
          </cell>
          <cell r="E265">
            <v>7.2</v>
          </cell>
          <cell r="F265">
            <v>1.72</v>
          </cell>
          <cell r="G265">
            <v>8.92</v>
          </cell>
          <cell r="H265" t="str">
            <v>DNER-ES-280/97</v>
          </cell>
        </row>
        <row r="266">
          <cell r="A266" t="str">
            <v>2 S 01 101 05</v>
          </cell>
          <cell r="B266" t="str">
            <v>-</v>
          </cell>
          <cell r="C266" t="str">
            <v>Esc. carga transp. mat 2ª cat DMT 600 a 800m c/m</v>
          </cell>
          <cell r="D266" t="str">
            <v>m³</v>
          </cell>
          <cell r="E266">
            <v>8.49</v>
          </cell>
          <cell r="F266">
            <v>2.0299999999999998</v>
          </cell>
          <cell r="G266">
            <v>10.52</v>
          </cell>
          <cell r="H266" t="str">
            <v>DNER-ES-280/97</v>
          </cell>
        </row>
        <row r="267">
          <cell r="A267" t="str">
            <v>2 S 01 101 06</v>
          </cell>
          <cell r="B267" t="str">
            <v>-</v>
          </cell>
          <cell r="C267" t="str">
            <v>Esc. carga transp. mat 2ª cat DMT 800 a 1000m c/m</v>
          </cell>
          <cell r="D267" t="str">
            <v>m³</v>
          </cell>
          <cell r="E267">
            <v>9.7899999999999991</v>
          </cell>
          <cell r="F267">
            <v>2.34</v>
          </cell>
          <cell r="G267">
            <v>12.13</v>
          </cell>
          <cell r="H267" t="str">
            <v>DNER-ES-280/97</v>
          </cell>
        </row>
        <row r="268">
          <cell r="A268" t="str">
            <v>2 S 01 101 07</v>
          </cell>
          <cell r="B268" t="str">
            <v>-</v>
          </cell>
          <cell r="C268" t="str">
            <v>Esc. carga transp. mat 2ª cat DMT 1000 a 1200m c/m</v>
          </cell>
          <cell r="D268" t="str">
            <v>m³</v>
          </cell>
          <cell r="E268">
            <v>9.8000000000000007</v>
          </cell>
          <cell r="F268">
            <v>2.34</v>
          </cell>
          <cell r="G268">
            <v>12.15</v>
          </cell>
          <cell r="H268" t="str">
            <v>DNER-ES-280/97</v>
          </cell>
        </row>
        <row r="269">
          <cell r="A269" t="str">
            <v>2 S 01 101 08</v>
          </cell>
          <cell r="B269" t="str">
            <v>-</v>
          </cell>
          <cell r="C269" t="str">
            <v>Esc. carga transp. mat 2ª cat DMT 1200 a 1400m c/m</v>
          </cell>
          <cell r="D269" t="str">
            <v>m³</v>
          </cell>
          <cell r="E269">
            <v>11.1</v>
          </cell>
          <cell r="F269">
            <v>2.65</v>
          </cell>
          <cell r="G269">
            <v>13.76</v>
          </cell>
          <cell r="H269" t="str">
            <v>DNER-ES-280/97</v>
          </cell>
        </row>
        <row r="270">
          <cell r="A270" t="str">
            <v>2 S 01 101 09</v>
          </cell>
          <cell r="B270" t="str">
            <v>-</v>
          </cell>
          <cell r="C270" t="str">
            <v>Esc. carga tr. mat 2ª c. DMT 50 a 200m c/carreg</v>
          </cell>
          <cell r="D270" t="str">
            <v>m³</v>
          </cell>
          <cell r="E270">
            <v>6.07</v>
          </cell>
          <cell r="F270">
            <v>1.45</v>
          </cell>
          <cell r="G270">
            <v>7.52</v>
          </cell>
          <cell r="H270" t="str">
            <v>DNER-ES-280/97</v>
          </cell>
        </row>
        <row r="271">
          <cell r="A271" t="str">
            <v>2 S 01 101 10</v>
          </cell>
          <cell r="B271" t="str">
            <v>-</v>
          </cell>
          <cell r="C271" t="str">
            <v>Esc. carga tr. mat 2ª c. DMT 200 a 400m c/carreg</v>
          </cell>
          <cell r="D271" t="str">
            <v>m³</v>
          </cell>
          <cell r="E271">
            <v>6.36</v>
          </cell>
          <cell r="F271">
            <v>1.52</v>
          </cell>
          <cell r="G271">
            <v>7.88</v>
          </cell>
          <cell r="H271" t="str">
            <v>DNER-ES-280/97</v>
          </cell>
        </row>
        <row r="272">
          <cell r="A272" t="str">
            <v>2 S 01 101 11</v>
          </cell>
          <cell r="B272" t="str">
            <v>-</v>
          </cell>
          <cell r="C272" t="str">
            <v>Esc. carga tr. mat 2a c. DMT 400 a 600m c/carreg</v>
          </cell>
          <cell r="D272" t="str">
            <v>m³</v>
          </cell>
          <cell r="E272">
            <v>6.72</v>
          </cell>
          <cell r="F272">
            <v>1.6</v>
          </cell>
          <cell r="G272">
            <v>8.33</v>
          </cell>
          <cell r="H272" t="str">
            <v>DNER-ES-280/97</v>
          </cell>
        </row>
        <row r="273">
          <cell r="A273" t="str">
            <v>2 S 01 101 12</v>
          </cell>
          <cell r="B273" t="str">
            <v>-</v>
          </cell>
          <cell r="C273" t="str">
            <v>Esc. carga tr. mat 2a c. DMT 600 a 800m c/carreg</v>
          </cell>
          <cell r="D273" t="str">
            <v>m³</v>
          </cell>
          <cell r="E273">
            <v>7.06</v>
          </cell>
          <cell r="F273">
            <v>1.68</v>
          </cell>
          <cell r="G273">
            <v>8.75</v>
          </cell>
          <cell r="H273" t="str">
            <v>DNER-ES-280/97</v>
          </cell>
        </row>
        <row r="274">
          <cell r="A274" t="str">
            <v>2 S 01 101 13</v>
          </cell>
          <cell r="B274" t="str">
            <v>-</v>
          </cell>
          <cell r="C274" t="str">
            <v>Esc. carga tr. mat 2a c. DMT 800 a 1000m c/carreg</v>
          </cell>
          <cell r="D274" t="str">
            <v>m³</v>
          </cell>
          <cell r="E274">
            <v>7.27</v>
          </cell>
          <cell r="F274">
            <v>1.73</v>
          </cell>
          <cell r="G274">
            <v>9.01</v>
          </cell>
          <cell r="H274" t="str">
            <v>DNER-ES-280/97</v>
          </cell>
        </row>
        <row r="275">
          <cell r="A275" t="str">
            <v>2 S 01 101 14</v>
          </cell>
          <cell r="B275" t="str">
            <v>-</v>
          </cell>
          <cell r="C275" t="str">
            <v>Esc. carga tr. mat 2a c. DMT 1000 a 1200m c/carreg</v>
          </cell>
          <cell r="D275" t="str">
            <v>m³</v>
          </cell>
          <cell r="E275">
            <v>7.66</v>
          </cell>
          <cell r="F275">
            <v>1.83</v>
          </cell>
          <cell r="G275">
            <v>9.49</v>
          </cell>
          <cell r="H275" t="str">
            <v>DNER-ES-280/97</v>
          </cell>
        </row>
        <row r="276">
          <cell r="A276" t="str">
            <v>2 S 01 101 15</v>
          </cell>
          <cell r="B276" t="str">
            <v>-</v>
          </cell>
          <cell r="C276" t="str">
            <v>Esc. carga tr. mat 2a c. DMT 1200 a 1400m c/carreg</v>
          </cell>
          <cell r="D276" t="str">
            <v>m³</v>
          </cell>
          <cell r="E276">
            <v>7.88</v>
          </cell>
          <cell r="F276">
            <v>1.88</v>
          </cell>
          <cell r="G276">
            <v>9.77</v>
          </cell>
          <cell r="H276" t="str">
            <v>DNER-ES-280/97</v>
          </cell>
        </row>
        <row r="277">
          <cell r="A277" t="str">
            <v>2 S 01 101 16</v>
          </cell>
          <cell r="B277" t="str">
            <v>-</v>
          </cell>
          <cell r="C277" t="str">
            <v>Esc. carga tr. mat 2a c. DMT 1400 a 1600m c/carreg</v>
          </cell>
          <cell r="D277" t="str">
            <v>m³</v>
          </cell>
          <cell r="E277">
            <v>8.1</v>
          </cell>
          <cell r="F277">
            <v>1.93</v>
          </cell>
          <cell r="G277">
            <v>10.029999999999999</v>
          </cell>
          <cell r="H277" t="str">
            <v>DNER-ES-280/97</v>
          </cell>
        </row>
        <row r="278">
          <cell r="A278" t="str">
            <v>2 S 01 101 17</v>
          </cell>
          <cell r="B278" t="str">
            <v>-</v>
          </cell>
          <cell r="C278" t="str">
            <v>Esc. carga tr. mat 2a c. DMT 1600 a 1800m c/carreg</v>
          </cell>
          <cell r="D278" t="str">
            <v>m³</v>
          </cell>
          <cell r="E278">
            <v>8.19</v>
          </cell>
          <cell r="F278">
            <v>1.95</v>
          </cell>
          <cell r="G278">
            <v>10.15</v>
          </cell>
          <cell r="H278" t="str">
            <v>DNER-ES-280/97</v>
          </cell>
        </row>
        <row r="279">
          <cell r="A279" t="str">
            <v>2 S 01 101 18</v>
          </cell>
          <cell r="B279" t="str">
            <v>-</v>
          </cell>
          <cell r="C279" t="str">
            <v>Esc. carga tr. mat 2a c. DMT 1800 a 2000m c/carreg</v>
          </cell>
          <cell r="D279" t="str">
            <v>m³</v>
          </cell>
          <cell r="E279">
            <v>8.59</v>
          </cell>
          <cell r="F279">
            <v>2.0499999999999998</v>
          </cell>
          <cell r="G279">
            <v>10.64</v>
          </cell>
          <cell r="H279" t="str">
            <v>DNER-ES-280/97</v>
          </cell>
        </row>
        <row r="280">
          <cell r="A280" t="str">
            <v>2 S 01 101 19</v>
          </cell>
          <cell r="B280" t="str">
            <v>-</v>
          </cell>
          <cell r="C280" t="str">
            <v>Esc. carga tr. mat 2a c. DMT 2000 a 3000m c/carreg</v>
          </cell>
          <cell r="D280" t="str">
            <v>m³</v>
          </cell>
          <cell r="E280">
            <v>9.36</v>
          </cell>
          <cell r="F280">
            <v>2.23</v>
          </cell>
          <cell r="G280">
            <v>11.6</v>
          </cell>
          <cell r="H280" t="str">
            <v>DNER-ES-280/97</v>
          </cell>
        </row>
        <row r="281">
          <cell r="A281" t="str">
            <v>2 S 01 101 20</v>
          </cell>
          <cell r="B281" t="str">
            <v>-</v>
          </cell>
          <cell r="C281" t="str">
            <v>Esc. carga tr. mat 2a c. DMT 3000 a 5000m c/carreg</v>
          </cell>
          <cell r="D281" t="str">
            <v>m³</v>
          </cell>
          <cell r="E281">
            <v>11.82</v>
          </cell>
          <cell r="F281">
            <v>2.82</v>
          </cell>
          <cell r="G281">
            <v>14.64</v>
          </cell>
          <cell r="H281" t="str">
            <v>DNER-ES-280/97</v>
          </cell>
        </row>
        <row r="282">
          <cell r="A282" t="str">
            <v>2 S 01 101 22</v>
          </cell>
          <cell r="B282" t="str">
            <v>-</v>
          </cell>
          <cell r="C282" t="str">
            <v>Esc. carga transp. mat 2a cat DMT 50 a 200m c/e</v>
          </cell>
          <cell r="D282" t="str">
            <v>m³</v>
          </cell>
          <cell r="E282">
            <v>4.6399999999999997</v>
          </cell>
          <cell r="F282">
            <v>1.1100000000000001</v>
          </cell>
          <cell r="G282">
            <v>5.75</v>
          </cell>
          <cell r="H282" t="str">
            <v>DNER-ES-280/97</v>
          </cell>
        </row>
        <row r="283">
          <cell r="A283" t="str">
            <v>2 S 01 101 23</v>
          </cell>
          <cell r="B283" t="str">
            <v>-</v>
          </cell>
          <cell r="C283" t="str">
            <v>Esc. carga transp. mat 2a cat DMT 200 a 400m c/e</v>
          </cell>
          <cell r="D283" t="str">
            <v>m³</v>
          </cell>
          <cell r="E283">
            <v>4.99</v>
          </cell>
          <cell r="F283">
            <v>1.19</v>
          </cell>
          <cell r="G283">
            <v>6.18</v>
          </cell>
          <cell r="H283" t="str">
            <v>DNER-ES-280/97</v>
          </cell>
        </row>
        <row r="284">
          <cell r="A284" t="str">
            <v>2 S 01 101 24</v>
          </cell>
          <cell r="B284" t="str">
            <v>-</v>
          </cell>
          <cell r="C284" t="str">
            <v>Esc. carga transp. mat 2a cat DMT 400 a 600m c/e</v>
          </cell>
          <cell r="D284" t="str">
            <v>m³</v>
          </cell>
          <cell r="E284">
            <v>5.25</v>
          </cell>
          <cell r="F284">
            <v>1.25</v>
          </cell>
          <cell r="G284">
            <v>6.5</v>
          </cell>
          <cell r="H284" t="str">
            <v>DNER-ES-280/97</v>
          </cell>
        </row>
        <row r="285">
          <cell r="A285" t="str">
            <v>2 S 01 101 25</v>
          </cell>
          <cell r="B285" t="str">
            <v>-</v>
          </cell>
          <cell r="C285" t="str">
            <v>Esc. carga transp. mat 2a cat DMT 600 a 800m c/e</v>
          </cell>
          <cell r="D285" t="str">
            <v>m³</v>
          </cell>
          <cell r="E285">
            <v>5.46</v>
          </cell>
          <cell r="F285">
            <v>1.3</v>
          </cell>
          <cell r="G285">
            <v>6.76</v>
          </cell>
          <cell r="H285" t="str">
            <v>DNER-ES-280/97</v>
          </cell>
        </row>
        <row r="286">
          <cell r="A286" t="str">
            <v>2 S 01 101 26</v>
          </cell>
          <cell r="B286" t="str">
            <v>-</v>
          </cell>
          <cell r="C286" t="str">
            <v>Esc. carga transp. mat 2a cat DMT 800 a 1000m c/e</v>
          </cell>
          <cell r="D286" t="str">
            <v>m³</v>
          </cell>
          <cell r="E286">
            <v>5.92</v>
          </cell>
          <cell r="F286">
            <v>1.41</v>
          </cell>
          <cell r="G286">
            <v>7.34</v>
          </cell>
          <cell r="H286" t="str">
            <v>DNER-ES-280/97</v>
          </cell>
        </row>
        <row r="287">
          <cell r="A287" t="str">
            <v>2 S 01 101 27</v>
          </cell>
          <cell r="B287" t="str">
            <v>-</v>
          </cell>
          <cell r="C287" t="str">
            <v>Esc. carga transp. mat 2a cat DMT 1000 a 1200m c/e</v>
          </cell>
          <cell r="D287" t="str">
            <v>m³</v>
          </cell>
          <cell r="E287">
            <v>6.23</v>
          </cell>
          <cell r="F287">
            <v>1.48</v>
          </cell>
          <cell r="G287">
            <v>7.72</v>
          </cell>
          <cell r="H287" t="str">
            <v>DNER-ES-280/97</v>
          </cell>
        </row>
        <row r="288">
          <cell r="A288" t="str">
            <v>2 S 01 101 28</v>
          </cell>
          <cell r="B288" t="str">
            <v>-</v>
          </cell>
          <cell r="C288" t="str">
            <v>Esc. carga transp. mat 2a cat DMT 1200 a 1400m c/e</v>
          </cell>
          <cell r="D288" t="str">
            <v>m³</v>
          </cell>
          <cell r="E288">
            <v>6.46</v>
          </cell>
          <cell r="F288">
            <v>1.54</v>
          </cell>
          <cell r="G288">
            <v>8.01</v>
          </cell>
          <cell r="H288" t="str">
            <v>DNER-ES-280/97</v>
          </cell>
        </row>
        <row r="289">
          <cell r="A289" t="str">
            <v>2 S 01 101 29</v>
          </cell>
          <cell r="B289" t="str">
            <v>-</v>
          </cell>
          <cell r="C289" t="str">
            <v>Esc. carga transp. mat 2a cat DMT 1400 a 1600m c/e</v>
          </cell>
          <cell r="D289" t="str">
            <v>m³</v>
          </cell>
          <cell r="E289">
            <v>6.64</v>
          </cell>
          <cell r="F289">
            <v>1.58</v>
          </cell>
          <cell r="G289">
            <v>8.23</v>
          </cell>
          <cell r="H289" t="str">
            <v>DNER-ES-280/97</v>
          </cell>
        </row>
        <row r="290">
          <cell r="A290" t="str">
            <v>2 S 01 101 30</v>
          </cell>
          <cell r="B290" t="str">
            <v>-</v>
          </cell>
          <cell r="C290" t="str">
            <v>Esc. carga transp. mat 2a cat DMT 1600 a 1800m c/e</v>
          </cell>
          <cell r="D290" t="str">
            <v>m³</v>
          </cell>
          <cell r="E290">
            <v>6.84</v>
          </cell>
          <cell r="F290">
            <v>1.63</v>
          </cell>
          <cell r="G290">
            <v>8.48</v>
          </cell>
          <cell r="H290" t="str">
            <v>DNER-ES-280/97</v>
          </cell>
        </row>
        <row r="291">
          <cell r="A291" t="str">
            <v>2 S 01 101 31</v>
          </cell>
          <cell r="B291" t="str">
            <v>-</v>
          </cell>
          <cell r="C291" t="str">
            <v>Esc. carga transp. mat 2a cat DMT 1800 a 2000m c/e</v>
          </cell>
          <cell r="D291" t="str">
            <v>m³</v>
          </cell>
          <cell r="E291">
            <v>7.17</v>
          </cell>
          <cell r="F291">
            <v>1.71</v>
          </cell>
          <cell r="G291">
            <v>8.8800000000000008</v>
          </cell>
          <cell r="H291" t="str">
            <v>DNER-ES-280/97</v>
          </cell>
        </row>
        <row r="292">
          <cell r="A292" t="str">
            <v>2 S 01 101 32</v>
          </cell>
          <cell r="B292" t="str">
            <v>-</v>
          </cell>
          <cell r="C292" t="str">
            <v>Esc. carga transp. mat 2a cat DMT 2000 a 3000m c/e</v>
          </cell>
          <cell r="D292" t="str">
            <v>m³</v>
          </cell>
          <cell r="E292">
            <v>7.84</v>
          </cell>
          <cell r="F292">
            <v>1.87</v>
          </cell>
          <cell r="G292">
            <v>9.7200000000000006</v>
          </cell>
          <cell r="H292" t="str">
            <v>DNER-ES-280/97</v>
          </cell>
        </row>
        <row r="293">
          <cell r="A293" t="str">
            <v>2 S 01 101 33</v>
          </cell>
          <cell r="B293" t="str">
            <v>-</v>
          </cell>
          <cell r="C293" t="str">
            <v>Esc. carga transp. mat 2a cat DMT 3000 a 5000m c/e</v>
          </cell>
          <cell r="D293" t="str">
            <v>m³</v>
          </cell>
          <cell r="E293">
            <v>10.199999999999999</v>
          </cell>
          <cell r="F293">
            <v>2.4300000000000002</v>
          </cell>
          <cell r="G293">
            <v>12.64</v>
          </cell>
          <cell r="H293" t="str">
            <v>DNER-ES-280/97</v>
          </cell>
        </row>
        <row r="294">
          <cell r="A294" t="str">
            <v>2 S 01 102 01</v>
          </cell>
          <cell r="B294" t="str">
            <v>-</v>
          </cell>
          <cell r="C294" t="str">
            <v>Esc. carga transp. mat 3a cat DMT até 50m</v>
          </cell>
          <cell r="D294" t="str">
            <v>m³</v>
          </cell>
          <cell r="E294">
            <v>15.07</v>
          </cell>
          <cell r="F294">
            <v>3.6</v>
          </cell>
          <cell r="G294">
            <v>18.670000000000002</v>
          </cell>
          <cell r="H294" t="str">
            <v>DNER-ES-280/97</v>
          </cell>
        </row>
        <row r="295">
          <cell r="A295" t="str">
            <v>2 S 01 102 02</v>
          </cell>
          <cell r="B295" t="str">
            <v>-</v>
          </cell>
          <cell r="C295" t="str">
            <v>Esc. carga transp. mat 3a cat DMT 50 a 200m</v>
          </cell>
          <cell r="D295" t="str">
            <v>m³</v>
          </cell>
          <cell r="E295">
            <v>17.62</v>
          </cell>
          <cell r="F295">
            <v>4.21</v>
          </cell>
          <cell r="G295">
            <v>21.83</v>
          </cell>
          <cell r="H295" t="str">
            <v>DNER-ES-280/97</v>
          </cell>
        </row>
        <row r="296">
          <cell r="A296" t="str">
            <v>2 S 01 102 03</v>
          </cell>
          <cell r="B296" t="str">
            <v>-</v>
          </cell>
          <cell r="C296" t="str">
            <v>Esc. carga transp. mat 3a cat DMT 200 a 400m</v>
          </cell>
          <cell r="D296" t="str">
            <v>m³</v>
          </cell>
          <cell r="E296">
            <v>18.14</v>
          </cell>
          <cell r="F296">
            <v>4.33</v>
          </cell>
          <cell r="G296">
            <v>22.48</v>
          </cell>
          <cell r="H296" t="str">
            <v>DNER-ES-280/97</v>
          </cell>
        </row>
        <row r="297">
          <cell r="A297" t="str">
            <v>2 S 01 102 04</v>
          </cell>
          <cell r="B297" t="str">
            <v>-</v>
          </cell>
          <cell r="C297" t="str">
            <v>Esc. carga transp. mat 3a cat DMT 400 a 600m</v>
          </cell>
          <cell r="D297" t="str">
            <v>m³</v>
          </cell>
          <cell r="E297">
            <v>18.87</v>
          </cell>
          <cell r="F297">
            <v>4.51</v>
          </cell>
          <cell r="G297">
            <v>23.38</v>
          </cell>
          <cell r="H297" t="str">
            <v>DNER-ES-280/97</v>
          </cell>
        </row>
        <row r="298">
          <cell r="A298" t="str">
            <v>2 S 01 102 05</v>
          </cell>
          <cell r="B298" t="str">
            <v>-</v>
          </cell>
          <cell r="C298" t="str">
            <v>Esc. carga transp. mat 3a cat DMT 600 a 800m</v>
          </cell>
          <cell r="D298" t="str">
            <v>m³</v>
          </cell>
          <cell r="E298">
            <v>19.39</v>
          </cell>
          <cell r="F298">
            <v>4.63</v>
          </cell>
          <cell r="G298">
            <v>24.03</v>
          </cell>
          <cell r="H298" t="str">
            <v>DNER-ES-280/97</v>
          </cell>
        </row>
        <row r="299">
          <cell r="A299" t="str">
            <v>2 S 01 102 06</v>
          </cell>
          <cell r="B299" t="str">
            <v>-</v>
          </cell>
          <cell r="C299" t="str">
            <v>Esc. carga transp. mat 3a cat DMT 800 a 1000m</v>
          </cell>
          <cell r="D299" t="str">
            <v>m³</v>
          </cell>
          <cell r="E299">
            <v>19.920000000000002</v>
          </cell>
          <cell r="F299">
            <v>4.76</v>
          </cell>
          <cell r="G299">
            <v>24.68</v>
          </cell>
          <cell r="H299" t="str">
            <v>DNER-ES-280/97</v>
          </cell>
        </row>
        <row r="300">
          <cell r="A300" t="str">
            <v>2 S 01 102 07</v>
          </cell>
          <cell r="B300" t="str">
            <v>-</v>
          </cell>
          <cell r="C300" t="str">
            <v>Esc. carga transp. mat 3a cat DMT 1000 a 1200m</v>
          </cell>
          <cell r="D300" t="str">
            <v>m³</v>
          </cell>
          <cell r="E300">
            <v>20.14</v>
          </cell>
          <cell r="F300">
            <v>4.8099999999999996</v>
          </cell>
          <cell r="G300">
            <v>24.96</v>
          </cell>
          <cell r="H300" t="str">
            <v>DNER-ES-280/97</v>
          </cell>
        </row>
        <row r="301">
          <cell r="A301" t="str">
            <v>2 S 01 102 08</v>
          </cell>
          <cell r="B301" t="str">
            <v>-</v>
          </cell>
          <cell r="C301" t="str">
            <v>Esc. carga transp. mat 3a cat DMT 1200 a 1400m</v>
          </cell>
          <cell r="D301" t="str">
            <v>m³</v>
          </cell>
          <cell r="E301">
            <v>20.14</v>
          </cell>
          <cell r="F301">
            <v>4.8099999999999996</v>
          </cell>
          <cell r="G301">
            <v>24.96</v>
          </cell>
          <cell r="H301" t="str">
            <v>DNER-ES-280/97</v>
          </cell>
        </row>
        <row r="302">
          <cell r="A302" t="str">
            <v>2 S 01 300 01</v>
          </cell>
          <cell r="B302" t="str">
            <v>-</v>
          </cell>
          <cell r="C302" t="str">
            <v>Esc. carga transp. solos moles DMT 0 a 200m</v>
          </cell>
          <cell r="D302" t="str">
            <v>m³</v>
          </cell>
          <cell r="E302">
            <v>9.0500000000000007</v>
          </cell>
          <cell r="F302">
            <v>2.16</v>
          </cell>
          <cell r="G302">
            <v>11.21</v>
          </cell>
          <cell r="H302" t="str">
            <v>DNER-ES-280/97</v>
          </cell>
        </row>
        <row r="303">
          <cell r="A303" t="str">
            <v>2 S 01 300 02</v>
          </cell>
          <cell r="B303" t="str">
            <v>-</v>
          </cell>
          <cell r="C303" t="str">
            <v>Esc. carga transp. solos moles DMT 200 a 400m</v>
          </cell>
          <cell r="D303" t="str">
            <v>m³</v>
          </cell>
          <cell r="E303">
            <v>9.6999999999999993</v>
          </cell>
          <cell r="F303">
            <v>2.3199999999999998</v>
          </cell>
          <cell r="G303">
            <v>12.02</v>
          </cell>
          <cell r="H303" t="str">
            <v>DNER-ES-280/97</v>
          </cell>
        </row>
        <row r="304">
          <cell r="A304" t="str">
            <v>2 S 01 300 03</v>
          </cell>
          <cell r="B304" t="str">
            <v>-</v>
          </cell>
          <cell r="C304" t="str">
            <v>Esc. carga transp. solos moles DMT 400 a 600m</v>
          </cell>
          <cell r="D304" t="str">
            <v>m³</v>
          </cell>
          <cell r="E304">
            <v>9.98</v>
          </cell>
          <cell r="F304">
            <v>2.38</v>
          </cell>
          <cell r="G304">
            <v>12.37</v>
          </cell>
          <cell r="H304" t="str">
            <v>DNER-ES-280/97</v>
          </cell>
        </row>
        <row r="305">
          <cell r="A305" t="str">
            <v>2 S 01 300 04</v>
          </cell>
          <cell r="B305" t="str">
            <v>-</v>
          </cell>
          <cell r="C305" t="str">
            <v>Esc. carga transp. solos moles DMT 600 a 800m</v>
          </cell>
          <cell r="D305" t="str">
            <v>m³</v>
          </cell>
          <cell r="E305">
            <v>10.31</v>
          </cell>
          <cell r="F305">
            <v>2.46</v>
          </cell>
          <cell r="G305">
            <v>12.77</v>
          </cell>
          <cell r="H305" t="str">
            <v>DNER-ES-280/97</v>
          </cell>
        </row>
        <row r="306">
          <cell r="A306" t="str">
            <v>2 S 01 300 05</v>
          </cell>
          <cell r="B306" t="str">
            <v>-</v>
          </cell>
          <cell r="C306" t="str">
            <v>Esc. carga transp. solos moles DMT 800 a 1000m</v>
          </cell>
          <cell r="D306" t="str">
            <v>m³</v>
          </cell>
          <cell r="E306">
            <v>10.96</v>
          </cell>
          <cell r="F306">
            <v>2.61</v>
          </cell>
          <cell r="G306">
            <v>13.58</v>
          </cell>
          <cell r="H306" t="str">
            <v>DNER-ES-280/97</v>
          </cell>
        </row>
        <row r="307">
          <cell r="A307" t="str">
            <v>2 S 01 510 00</v>
          </cell>
          <cell r="B307" t="str">
            <v>-</v>
          </cell>
          <cell r="C307" t="str">
            <v>Compactação de aterros a 95% proctor normal</v>
          </cell>
          <cell r="D307" t="str">
            <v>m³</v>
          </cell>
          <cell r="E307">
            <v>1.39</v>
          </cell>
          <cell r="F307">
            <v>0.33</v>
          </cell>
          <cell r="G307">
            <v>1.73</v>
          </cell>
          <cell r="H307" t="str">
            <v>DNER-ES-282/97</v>
          </cell>
        </row>
        <row r="308">
          <cell r="A308" t="str">
            <v>2 S 01 511 00</v>
          </cell>
          <cell r="B308" t="str">
            <v>-</v>
          </cell>
          <cell r="C308" t="str">
            <v>Compactação de aterros a 100% proctor normal</v>
          </cell>
          <cell r="D308" t="str">
            <v>m³</v>
          </cell>
          <cell r="E308">
            <v>1.63</v>
          </cell>
          <cell r="F308">
            <v>0.38</v>
          </cell>
          <cell r="G308">
            <v>2.0099999999999998</v>
          </cell>
          <cell r="H308" t="str">
            <v>DNER-ES-282/97</v>
          </cell>
        </row>
        <row r="309">
          <cell r="A309" t="str">
            <v>2 S 01 512 01</v>
          </cell>
          <cell r="B309" t="str">
            <v>-</v>
          </cell>
          <cell r="C309" t="str">
            <v>Construção de corpo de aterro em rocha</v>
          </cell>
          <cell r="D309" t="str">
            <v>m³</v>
          </cell>
          <cell r="E309">
            <v>4.71</v>
          </cell>
          <cell r="F309">
            <v>1.1200000000000001</v>
          </cell>
          <cell r="G309">
            <v>5.83</v>
          </cell>
          <cell r="H309" t="str">
            <v>DNER-ES-282/97</v>
          </cell>
        </row>
        <row r="310">
          <cell r="A310" t="str">
            <v>2 S 01 512 02</v>
          </cell>
          <cell r="B310" t="str">
            <v>-</v>
          </cell>
          <cell r="C310" t="str">
            <v>Compactação de camada final de aterro de rocha</v>
          </cell>
          <cell r="D310" t="str">
            <v>m³</v>
          </cell>
          <cell r="E310">
            <v>13.34</v>
          </cell>
          <cell r="F310">
            <v>3.18</v>
          </cell>
          <cell r="G310">
            <v>16.53</v>
          </cell>
          <cell r="H310" t="str">
            <v>DNER-ES-282/97</v>
          </cell>
        </row>
        <row r="311">
          <cell r="A311" t="str">
            <v>2 S 01 512 52</v>
          </cell>
          <cell r="B311" t="str">
            <v>-</v>
          </cell>
          <cell r="C311" t="str">
            <v>Compactação camada final de aterro de rocha BC</v>
          </cell>
          <cell r="D311" t="str">
            <v>m³</v>
          </cell>
          <cell r="E311">
            <v>12.66</v>
          </cell>
          <cell r="F311">
            <v>3.02</v>
          </cell>
          <cell r="G311">
            <v>15.68</v>
          </cell>
          <cell r="H311" t="str">
            <v>DNER-ES-282/97</v>
          </cell>
        </row>
        <row r="312">
          <cell r="A312" t="str">
            <v>2 S 01 513 01</v>
          </cell>
          <cell r="B312" t="str">
            <v>-</v>
          </cell>
          <cell r="C312" t="str">
            <v>Compactação de material de "bota-fora"</v>
          </cell>
          <cell r="D312" t="str">
            <v>m³</v>
          </cell>
          <cell r="E312">
            <v>1.0900000000000001</v>
          </cell>
          <cell r="F312">
            <v>0.26</v>
          </cell>
          <cell r="G312">
            <v>1.35</v>
          </cell>
          <cell r="H312" t="str">
            <v>DNER-ES-282/97</v>
          </cell>
        </row>
        <row r="313">
          <cell r="A313" t="str">
            <v>2 S 02 100 00</v>
          </cell>
          <cell r="B313" t="str">
            <v>-</v>
          </cell>
          <cell r="C313" t="str">
            <v>Reforço do subleito</v>
          </cell>
          <cell r="D313" t="str">
            <v>m³</v>
          </cell>
          <cell r="E313">
            <v>7.32</v>
          </cell>
          <cell r="F313">
            <v>1.75</v>
          </cell>
          <cell r="G313">
            <v>9.07</v>
          </cell>
          <cell r="H313" t="str">
            <v>DNER-ES-300/97</v>
          </cell>
        </row>
        <row r="314">
          <cell r="A314" t="str">
            <v>2 S 02 110 00</v>
          </cell>
          <cell r="B314" t="str">
            <v>-</v>
          </cell>
          <cell r="C314" t="str">
            <v>Regularização do subleito</v>
          </cell>
          <cell r="D314" t="str">
            <v>m²</v>
          </cell>
          <cell r="E314">
            <v>0.42</v>
          </cell>
          <cell r="F314">
            <v>0.1</v>
          </cell>
          <cell r="G314">
            <v>0.52</v>
          </cell>
          <cell r="H314" t="str">
            <v>DNER-ES-299/97</v>
          </cell>
        </row>
        <row r="315">
          <cell r="A315" t="str">
            <v>2 S 02 110 01</v>
          </cell>
          <cell r="B315" t="str">
            <v>-</v>
          </cell>
          <cell r="C315" t="str">
            <v>Regul. subleito c/ fres. corte contr.autom. greide</v>
          </cell>
          <cell r="D315" t="str">
            <v>m²</v>
          </cell>
          <cell r="E315">
            <v>0.57999999999999996</v>
          </cell>
          <cell r="F315">
            <v>0.14000000000000001</v>
          </cell>
          <cell r="G315">
            <v>0.72</v>
          </cell>
          <cell r="H315" t="str">
            <v>-</v>
          </cell>
        </row>
        <row r="316">
          <cell r="A316" t="str">
            <v>2 S 02 200 00</v>
          </cell>
          <cell r="B316" t="str">
            <v>-</v>
          </cell>
          <cell r="C316" t="str">
            <v>Sub-base solo estabilizado granul. s/ mistura</v>
          </cell>
          <cell r="D316" t="str">
            <v>m³</v>
          </cell>
          <cell r="E316">
            <v>7.32</v>
          </cell>
          <cell r="F316">
            <v>1.75</v>
          </cell>
          <cell r="G316">
            <v>9.07</v>
          </cell>
          <cell r="H316" t="str">
            <v>DNER-ES-301/97</v>
          </cell>
        </row>
        <row r="317">
          <cell r="A317" t="str">
            <v>2 S 02 200 01</v>
          </cell>
          <cell r="B317" t="str">
            <v>-</v>
          </cell>
          <cell r="C317" t="str">
            <v>Base solo estabilizado granul. s/ mistura</v>
          </cell>
          <cell r="D317" t="str">
            <v>m³</v>
          </cell>
          <cell r="E317">
            <v>7.32</v>
          </cell>
          <cell r="F317">
            <v>1.75</v>
          </cell>
          <cell r="G317">
            <v>9.07</v>
          </cell>
          <cell r="H317" t="str">
            <v>DNER-ES-303/97</v>
          </cell>
        </row>
        <row r="318">
          <cell r="A318" t="str">
            <v>2 S 02 210 00</v>
          </cell>
          <cell r="B318" t="str">
            <v>-</v>
          </cell>
          <cell r="C318" t="str">
            <v>Sub-base estab. granul. c/ mistura solo na pista</v>
          </cell>
          <cell r="D318" t="str">
            <v>m³</v>
          </cell>
          <cell r="E318">
            <v>7.88</v>
          </cell>
          <cell r="F318">
            <v>1.88</v>
          </cell>
          <cell r="G318">
            <v>9.77</v>
          </cell>
          <cell r="H318" t="str">
            <v>-</v>
          </cell>
        </row>
        <row r="319">
          <cell r="A319" t="str">
            <v>2 S 02 210 01</v>
          </cell>
          <cell r="B319" t="str">
            <v>-</v>
          </cell>
          <cell r="C319" t="str">
            <v>Sub-base estab. granul. c/ mist. solo-areia pista</v>
          </cell>
          <cell r="D319" t="str">
            <v>m³</v>
          </cell>
          <cell r="E319">
            <v>8.8000000000000007</v>
          </cell>
          <cell r="F319">
            <v>2.1</v>
          </cell>
          <cell r="G319">
            <v>10.91</v>
          </cell>
          <cell r="H319" t="str">
            <v>-</v>
          </cell>
        </row>
        <row r="320">
          <cell r="A320" t="str">
            <v>2 S 02 210 02</v>
          </cell>
          <cell r="B320" t="str">
            <v>-</v>
          </cell>
          <cell r="C320" t="str">
            <v>Base estab.granul.c/ mist.solo - areia na pista</v>
          </cell>
          <cell r="D320" t="str">
            <v>m³</v>
          </cell>
          <cell r="E320">
            <v>8.8000000000000007</v>
          </cell>
          <cell r="F320">
            <v>2.1</v>
          </cell>
          <cell r="G320">
            <v>10.91</v>
          </cell>
          <cell r="H320" t="str">
            <v>-</v>
          </cell>
        </row>
        <row r="321">
          <cell r="A321" t="str">
            <v>2 S 02 210 51</v>
          </cell>
          <cell r="B321" t="str">
            <v>-</v>
          </cell>
          <cell r="C321" t="str">
            <v>Sub-base estab.granul.c/mist.soloareia pista AC</v>
          </cell>
          <cell r="D321" t="str">
            <v>m³</v>
          </cell>
          <cell r="E321">
            <v>14.09</v>
          </cell>
          <cell r="F321">
            <v>3.36</v>
          </cell>
          <cell r="G321">
            <v>17.45</v>
          </cell>
          <cell r="H321" t="str">
            <v>-</v>
          </cell>
        </row>
        <row r="322">
          <cell r="A322" t="str">
            <v>2 S 02 210 52</v>
          </cell>
          <cell r="B322" t="str">
            <v>-</v>
          </cell>
          <cell r="C322" t="str">
            <v>Base estab.granul.c/mist.soloareia na pista AC</v>
          </cell>
          <cell r="D322" t="str">
            <v>m³</v>
          </cell>
          <cell r="E322">
            <v>14.09</v>
          </cell>
          <cell r="F322">
            <v>3.36</v>
          </cell>
          <cell r="G322">
            <v>17.45</v>
          </cell>
          <cell r="H322" t="str">
            <v>-</v>
          </cell>
        </row>
        <row r="323">
          <cell r="A323" t="str">
            <v>2 S 02 220 00</v>
          </cell>
          <cell r="B323" t="str">
            <v>-</v>
          </cell>
          <cell r="C323" t="str">
            <v>Base estab.granul.c/ mistura solo - brita</v>
          </cell>
          <cell r="D323" t="str">
            <v>m³</v>
          </cell>
          <cell r="E323">
            <v>25.35</v>
          </cell>
          <cell r="F323">
            <v>6.05</v>
          </cell>
          <cell r="G323">
            <v>31.41</v>
          </cell>
          <cell r="H323" t="str">
            <v>-</v>
          </cell>
        </row>
        <row r="324">
          <cell r="A324" t="str">
            <v>2 S 02 220 50</v>
          </cell>
          <cell r="B324" t="str">
            <v>-</v>
          </cell>
          <cell r="C324" t="str">
            <v>Base estab.granul.c/ mistura solo - brita BC</v>
          </cell>
          <cell r="D324" t="str">
            <v>m³</v>
          </cell>
          <cell r="E324">
            <v>25</v>
          </cell>
          <cell r="F324">
            <v>5.97</v>
          </cell>
          <cell r="G324">
            <v>30.98</v>
          </cell>
          <cell r="H324" t="str">
            <v>-</v>
          </cell>
        </row>
        <row r="325">
          <cell r="A325" t="str">
            <v>2 S 02 230 00</v>
          </cell>
          <cell r="B325" t="str">
            <v>-</v>
          </cell>
          <cell r="C325" t="str">
            <v>Base de brita graduada</v>
          </cell>
          <cell r="D325" t="str">
            <v>m³</v>
          </cell>
          <cell r="E325">
            <v>41.4</v>
          </cell>
          <cell r="F325">
            <v>9.89</v>
          </cell>
          <cell r="G325">
            <v>51.3</v>
          </cell>
          <cell r="H325" t="str">
            <v>EP-P-01</v>
          </cell>
        </row>
        <row r="326">
          <cell r="A326" t="str">
            <v>2 S 02 230 01</v>
          </cell>
          <cell r="B326" t="str">
            <v>-</v>
          </cell>
          <cell r="C326" t="str">
            <v>Base brita grad. c/ dist. agreg. contr. de greide</v>
          </cell>
          <cell r="D326" t="str">
            <v>m³</v>
          </cell>
          <cell r="E326">
            <v>41.92</v>
          </cell>
          <cell r="F326">
            <v>10.02</v>
          </cell>
          <cell r="G326">
            <v>51.94</v>
          </cell>
          <cell r="H326" t="str">
            <v>-</v>
          </cell>
        </row>
        <row r="327">
          <cell r="A327" t="str">
            <v>2 S 02 230 50</v>
          </cell>
          <cell r="B327" t="str">
            <v>-</v>
          </cell>
          <cell r="C327" t="str">
            <v>Base de brita graduada BC</v>
          </cell>
          <cell r="D327" t="str">
            <v>m³</v>
          </cell>
          <cell r="E327">
            <v>40.549999999999997</v>
          </cell>
          <cell r="F327">
            <v>9.69</v>
          </cell>
          <cell r="G327">
            <v>50.24</v>
          </cell>
          <cell r="H327" t="str">
            <v>-</v>
          </cell>
        </row>
        <row r="328">
          <cell r="A328" t="str">
            <v>2 S 02 230 51</v>
          </cell>
          <cell r="B328" t="str">
            <v>-</v>
          </cell>
          <cell r="C328" t="str">
            <v>Base brita grad.c/dist.agreg.contr.de greide BC</v>
          </cell>
          <cell r="D328" t="str">
            <v>m³</v>
          </cell>
          <cell r="E328">
            <v>41.06</v>
          </cell>
          <cell r="F328">
            <v>9.81</v>
          </cell>
          <cell r="G328">
            <v>50.88</v>
          </cell>
          <cell r="H328" t="str">
            <v>-</v>
          </cell>
        </row>
        <row r="329">
          <cell r="A329" t="str">
            <v>2 S 02 231 00</v>
          </cell>
          <cell r="B329" t="str">
            <v>-</v>
          </cell>
          <cell r="C329" t="str">
            <v>Base de macadame hidráulico</v>
          </cell>
          <cell r="D329" t="str">
            <v>m³</v>
          </cell>
          <cell r="E329">
            <v>36.39</v>
          </cell>
          <cell r="F329">
            <v>8.69</v>
          </cell>
          <cell r="G329">
            <v>45.09</v>
          </cell>
          <cell r="H329" t="str">
            <v>-</v>
          </cell>
        </row>
        <row r="330">
          <cell r="A330" t="str">
            <v>2 S 02 231 50</v>
          </cell>
          <cell r="B330" t="str">
            <v>-</v>
          </cell>
          <cell r="C330" t="str">
            <v>Base de macadame hidráulico BC</v>
          </cell>
          <cell r="D330" t="str">
            <v>m³</v>
          </cell>
          <cell r="E330">
            <v>35.590000000000003</v>
          </cell>
          <cell r="F330">
            <v>8.5</v>
          </cell>
          <cell r="G330">
            <v>44.1</v>
          </cell>
          <cell r="H330" t="str">
            <v>-</v>
          </cell>
        </row>
        <row r="331">
          <cell r="A331" t="str">
            <v>2 S 02 241 01</v>
          </cell>
          <cell r="B331" t="str">
            <v>-</v>
          </cell>
          <cell r="C331" t="str">
            <v>Base de solo cimento c/ mistura em usina</v>
          </cell>
          <cell r="D331" t="str">
            <v>m³</v>
          </cell>
          <cell r="E331">
            <v>72.59</v>
          </cell>
          <cell r="F331">
            <v>17.350000000000001</v>
          </cell>
          <cell r="G331">
            <v>89.94</v>
          </cell>
          <cell r="H331" t="str">
            <v>-</v>
          </cell>
        </row>
        <row r="332">
          <cell r="A332" t="str">
            <v>2 S 02 243 01</v>
          </cell>
          <cell r="B332" t="str">
            <v>-</v>
          </cell>
          <cell r="C332" t="str">
            <v>Sub-base de solo melhor. c/ cimento mist. em usina</v>
          </cell>
          <cell r="D332" t="str">
            <v>m³</v>
          </cell>
          <cell r="E332">
            <v>42.86</v>
          </cell>
          <cell r="F332">
            <v>10.24</v>
          </cell>
          <cell r="G332">
            <v>53.1</v>
          </cell>
          <cell r="H332" t="str">
            <v>-</v>
          </cell>
        </row>
        <row r="333">
          <cell r="A333" t="str">
            <v>2 S 02 300 00</v>
          </cell>
          <cell r="B333" t="str">
            <v>-</v>
          </cell>
          <cell r="C333" t="str">
            <v>Imprimação</v>
          </cell>
          <cell r="D333" t="str">
            <v>m²</v>
          </cell>
          <cell r="E333">
            <v>0.12</v>
          </cell>
          <cell r="F333">
            <v>0.03</v>
          </cell>
          <cell r="G333">
            <v>0.16</v>
          </cell>
          <cell r="H333" t="str">
            <v>DNER-ES-306/97</v>
          </cell>
        </row>
        <row r="334">
          <cell r="A334" t="str">
            <v>2 S 02 400 00</v>
          </cell>
          <cell r="B334" t="str">
            <v>-</v>
          </cell>
          <cell r="C334" t="str">
            <v>Pintura de ligação</v>
          </cell>
          <cell r="D334" t="str">
            <v>m²</v>
          </cell>
          <cell r="E334">
            <v>0.09</v>
          </cell>
          <cell r="F334">
            <v>0.02</v>
          </cell>
          <cell r="G334">
            <v>0.11</v>
          </cell>
          <cell r="H334" t="str">
            <v>DNER-ES-307/97</v>
          </cell>
        </row>
        <row r="335">
          <cell r="A335" t="str">
            <v>2 S 02 500 00</v>
          </cell>
          <cell r="B335" t="str">
            <v>-</v>
          </cell>
          <cell r="C335" t="str">
            <v>Tratamento superficial simples c/ cap</v>
          </cell>
          <cell r="D335" t="str">
            <v>m²</v>
          </cell>
          <cell r="E335">
            <v>0.46</v>
          </cell>
          <cell r="F335">
            <v>0.11</v>
          </cell>
          <cell r="G335">
            <v>0.56999999999999995</v>
          </cell>
          <cell r="H335" t="str">
            <v>DNER-ES-308/97</v>
          </cell>
        </row>
        <row r="336">
          <cell r="A336" t="str">
            <v>2 S 02 500 01</v>
          </cell>
          <cell r="B336" t="str">
            <v>-</v>
          </cell>
          <cell r="C336" t="str">
            <v>Tratamento superficial simples c/ emulsão</v>
          </cell>
          <cell r="D336" t="str">
            <v>m²</v>
          </cell>
          <cell r="E336">
            <v>0.43</v>
          </cell>
          <cell r="F336">
            <v>0.1</v>
          </cell>
          <cell r="G336">
            <v>0.53</v>
          </cell>
          <cell r="H336" t="str">
            <v>DNER-ES-308/97</v>
          </cell>
        </row>
        <row r="337">
          <cell r="A337" t="str">
            <v>2 S 02 500 02</v>
          </cell>
          <cell r="B337" t="str">
            <v>-</v>
          </cell>
          <cell r="C337" t="str">
            <v>Tratamento superficial simples c/ banho diluído</v>
          </cell>
          <cell r="D337" t="str">
            <v>m²</v>
          </cell>
          <cell r="E337">
            <v>0.5</v>
          </cell>
          <cell r="F337">
            <v>0.11</v>
          </cell>
          <cell r="G337">
            <v>0.62</v>
          </cell>
          <cell r="H337" t="str">
            <v>DNER-ES-308/97</v>
          </cell>
        </row>
        <row r="338">
          <cell r="A338" t="str">
            <v>2 S 02 500 50</v>
          </cell>
          <cell r="B338" t="str">
            <v>-</v>
          </cell>
          <cell r="C338" t="str">
            <v>Tratamento superficial simples c/cap BC</v>
          </cell>
          <cell r="D338" t="str">
            <v>m²</v>
          </cell>
          <cell r="E338">
            <v>0.46</v>
          </cell>
          <cell r="F338">
            <v>0.11</v>
          </cell>
          <cell r="G338">
            <v>0.56999999999999995</v>
          </cell>
          <cell r="H338" t="str">
            <v>DNER-ES-308/97</v>
          </cell>
        </row>
        <row r="339">
          <cell r="A339" t="str">
            <v>2 S 02 500 51</v>
          </cell>
          <cell r="B339" t="str">
            <v>-</v>
          </cell>
          <cell r="C339" t="str">
            <v>Tratamento superficial simples c/emulsão BC</v>
          </cell>
          <cell r="D339" t="str">
            <v>m²</v>
          </cell>
          <cell r="E339">
            <v>0.43</v>
          </cell>
          <cell r="F339">
            <v>0.1</v>
          </cell>
          <cell r="G339">
            <v>0.53</v>
          </cell>
          <cell r="H339" t="str">
            <v>DNER-ES-308/97</v>
          </cell>
        </row>
        <row r="340">
          <cell r="A340" t="str">
            <v>2 S 02 500 52</v>
          </cell>
          <cell r="B340" t="str">
            <v>-</v>
          </cell>
          <cell r="C340" t="str">
            <v>Tratamento superf.simples c/banho diluído BC</v>
          </cell>
          <cell r="D340" t="str">
            <v>m²</v>
          </cell>
          <cell r="E340">
            <v>0.49</v>
          </cell>
          <cell r="F340">
            <v>0.11</v>
          </cell>
          <cell r="G340">
            <v>0.61</v>
          </cell>
          <cell r="H340" t="str">
            <v>DNER-ES-308/97</v>
          </cell>
        </row>
        <row r="341">
          <cell r="A341" t="str">
            <v>2 S 02 501 00</v>
          </cell>
          <cell r="B341" t="str">
            <v>-</v>
          </cell>
          <cell r="C341" t="str">
            <v>Tratamento superficial duplo c/ cap</v>
          </cell>
          <cell r="D341" t="str">
            <v>m²</v>
          </cell>
          <cell r="E341">
            <v>1.35</v>
          </cell>
          <cell r="F341">
            <v>0.32</v>
          </cell>
          <cell r="G341">
            <v>1.68</v>
          </cell>
          <cell r="H341" t="str">
            <v>DNER-ES-309/97</v>
          </cell>
        </row>
        <row r="342">
          <cell r="A342" t="str">
            <v>2 S 02 501 01</v>
          </cell>
          <cell r="B342" t="str">
            <v>-</v>
          </cell>
          <cell r="C342" t="str">
            <v>Tratamento superficial duplo c/ emulsão</v>
          </cell>
          <cell r="D342" t="str">
            <v>m²</v>
          </cell>
          <cell r="E342">
            <v>1.34</v>
          </cell>
          <cell r="F342">
            <v>0.32</v>
          </cell>
          <cell r="G342">
            <v>1.66</v>
          </cell>
          <cell r="H342" t="str">
            <v>DNER-ES-309/97</v>
          </cell>
        </row>
        <row r="343">
          <cell r="A343" t="str">
            <v>2 S 02 501 02</v>
          </cell>
          <cell r="B343" t="str">
            <v>-</v>
          </cell>
          <cell r="C343" t="str">
            <v>Tratamento superficial duplo c/ banho diluído</v>
          </cell>
          <cell r="D343" t="str">
            <v>m²</v>
          </cell>
          <cell r="E343">
            <v>1.49</v>
          </cell>
          <cell r="F343">
            <v>0.35</v>
          </cell>
          <cell r="G343">
            <v>1.84</v>
          </cell>
          <cell r="H343" t="str">
            <v>DNER-ES-309/97</v>
          </cell>
        </row>
        <row r="344">
          <cell r="A344" t="str">
            <v>2 S 02 501 50</v>
          </cell>
          <cell r="B344" t="str">
            <v>-</v>
          </cell>
          <cell r="C344" t="str">
            <v>Tratamento superficial duplo c/cap BC</v>
          </cell>
          <cell r="D344" t="str">
            <v>m²</v>
          </cell>
          <cell r="E344">
            <v>1.34</v>
          </cell>
          <cell r="F344">
            <v>0.32</v>
          </cell>
          <cell r="G344">
            <v>1.66</v>
          </cell>
          <cell r="H344" t="str">
            <v>DNER-ES-309/97</v>
          </cell>
        </row>
        <row r="345">
          <cell r="A345" t="str">
            <v>2 S 02 501 51</v>
          </cell>
          <cell r="B345" t="str">
            <v>-</v>
          </cell>
          <cell r="C345" t="str">
            <v>Tratamento superficial duplo c/ emulsão BC</v>
          </cell>
          <cell r="D345" t="str">
            <v>m²</v>
          </cell>
          <cell r="E345">
            <v>1.33</v>
          </cell>
          <cell r="F345">
            <v>0.31</v>
          </cell>
          <cell r="G345">
            <v>1.65</v>
          </cell>
          <cell r="H345" t="str">
            <v>DNER-ES-309/97</v>
          </cell>
        </row>
        <row r="346">
          <cell r="A346" t="str">
            <v>2 S 02 501 52</v>
          </cell>
          <cell r="B346" t="str">
            <v>-</v>
          </cell>
          <cell r="C346" t="str">
            <v>Tratamento superficial duplo c/banho diluído BC</v>
          </cell>
          <cell r="D346" t="str">
            <v>m²</v>
          </cell>
          <cell r="E346">
            <v>1.47</v>
          </cell>
          <cell r="F346">
            <v>0.35</v>
          </cell>
          <cell r="G346">
            <v>1.83</v>
          </cell>
          <cell r="H346" t="str">
            <v>DNER-ES-309/97</v>
          </cell>
        </row>
        <row r="347">
          <cell r="A347" t="str">
            <v>2 S 02 502 00</v>
          </cell>
          <cell r="B347" t="str">
            <v>-</v>
          </cell>
          <cell r="C347" t="str">
            <v>Tratamento superficial triplo c/ cap</v>
          </cell>
          <cell r="D347" t="str">
            <v>m²</v>
          </cell>
          <cell r="E347">
            <v>1.91</v>
          </cell>
          <cell r="F347">
            <v>0.45</v>
          </cell>
          <cell r="G347">
            <v>2.37</v>
          </cell>
          <cell r="H347" t="str">
            <v>DNER-ES-310/97</v>
          </cell>
        </row>
        <row r="348">
          <cell r="A348" t="str">
            <v>2 S 02 502 01</v>
          </cell>
          <cell r="B348" t="str">
            <v>-</v>
          </cell>
          <cell r="C348" t="str">
            <v>Tratamento superficial triplo c/ emulsão</v>
          </cell>
          <cell r="D348" t="str">
            <v>m²</v>
          </cell>
          <cell r="E348">
            <v>1.94</v>
          </cell>
          <cell r="F348">
            <v>0.46</v>
          </cell>
          <cell r="G348">
            <v>2.4</v>
          </cell>
          <cell r="H348" t="str">
            <v>DNER-ES-310/97</v>
          </cell>
        </row>
        <row r="349">
          <cell r="A349" t="str">
            <v>2 S 02 502 02</v>
          </cell>
          <cell r="B349" t="str">
            <v>-</v>
          </cell>
          <cell r="C349" t="str">
            <v>Tratamento superficial triplo c/ banho diluído</v>
          </cell>
          <cell r="D349" t="str">
            <v>m²</v>
          </cell>
          <cell r="E349">
            <v>2.11</v>
          </cell>
          <cell r="F349">
            <v>0.5</v>
          </cell>
          <cell r="G349">
            <v>2.61</v>
          </cell>
          <cell r="H349" t="str">
            <v>DNER-ES-310/97</v>
          </cell>
        </row>
        <row r="350">
          <cell r="A350" t="str">
            <v>2 S 02 502 50</v>
          </cell>
          <cell r="B350" t="str">
            <v>-</v>
          </cell>
          <cell r="C350" t="str">
            <v>Tratamento superficial triplo c/ cap BC</v>
          </cell>
          <cell r="D350" t="str">
            <v>m²</v>
          </cell>
          <cell r="E350">
            <v>1.9</v>
          </cell>
          <cell r="F350">
            <v>0.45</v>
          </cell>
          <cell r="G350">
            <v>2.35</v>
          </cell>
          <cell r="H350" t="str">
            <v>DNER-ES-310/97</v>
          </cell>
        </row>
        <row r="351">
          <cell r="A351" t="str">
            <v>2 S 02 502 51</v>
          </cell>
          <cell r="B351" t="str">
            <v>-</v>
          </cell>
          <cell r="C351" t="str">
            <v>Tratamento superficial triplo c/ emulsão BC</v>
          </cell>
          <cell r="D351" t="str">
            <v>m²</v>
          </cell>
          <cell r="E351">
            <v>1.92</v>
          </cell>
          <cell r="F351">
            <v>0.46</v>
          </cell>
          <cell r="G351">
            <v>2.38</v>
          </cell>
          <cell r="H351" t="str">
            <v>DNER-ES-310/97</v>
          </cell>
        </row>
        <row r="352">
          <cell r="A352" t="str">
            <v>2 S 02 502 52</v>
          </cell>
          <cell r="B352" t="str">
            <v>-</v>
          </cell>
          <cell r="C352" t="str">
            <v>Tratamento superficial triplo c/banho diluído BC</v>
          </cell>
          <cell r="D352" t="str">
            <v>m²</v>
          </cell>
          <cell r="E352">
            <v>2.09</v>
          </cell>
          <cell r="F352">
            <v>0.5</v>
          </cell>
          <cell r="G352">
            <v>2.59</v>
          </cell>
          <cell r="H352" t="str">
            <v>DNER-ES-310/97</v>
          </cell>
        </row>
        <row r="353">
          <cell r="A353" t="str">
            <v>2 S 02 530 00</v>
          </cell>
          <cell r="B353" t="str">
            <v>-</v>
          </cell>
          <cell r="C353" t="str">
            <v>Pré-misturado a frio</v>
          </cell>
          <cell r="D353" t="str">
            <v>m³</v>
          </cell>
          <cell r="E353">
            <v>54.99</v>
          </cell>
          <cell r="F353">
            <v>13.14</v>
          </cell>
          <cell r="G353">
            <v>68.14</v>
          </cell>
          <cell r="H353" t="str">
            <v>DNER-ES-317/97</v>
          </cell>
        </row>
        <row r="354">
          <cell r="A354" t="str">
            <v>2 S 02 530 50</v>
          </cell>
          <cell r="B354" t="str">
            <v>-</v>
          </cell>
          <cell r="C354" t="str">
            <v>Pré-misturado a frio AC/BC</v>
          </cell>
          <cell r="D354" t="str">
            <v>m³</v>
          </cell>
          <cell r="E354">
            <v>57.04</v>
          </cell>
          <cell r="F354">
            <v>13.63</v>
          </cell>
          <cell r="G354">
            <v>70.67</v>
          </cell>
          <cell r="H354" t="str">
            <v>DNER-ES-317/97</v>
          </cell>
        </row>
        <row r="355">
          <cell r="A355" t="str">
            <v>2 S 02 531 00</v>
          </cell>
          <cell r="B355" t="str">
            <v>-</v>
          </cell>
          <cell r="C355" t="str">
            <v>Macadame betuminoso por penetração</v>
          </cell>
          <cell r="D355" t="str">
            <v>m³</v>
          </cell>
          <cell r="E355">
            <v>48.57</v>
          </cell>
          <cell r="F355">
            <v>11.61</v>
          </cell>
          <cell r="G355">
            <v>60.18</v>
          </cell>
          <cell r="H355" t="str">
            <v>DNER-ES-311/97</v>
          </cell>
        </row>
        <row r="356">
          <cell r="A356" t="str">
            <v>2 S 02 531 50</v>
          </cell>
          <cell r="B356" t="str">
            <v>-</v>
          </cell>
          <cell r="C356" t="str">
            <v>Macadame betuminoso por penetração BC</v>
          </cell>
          <cell r="D356" t="str">
            <v>m³</v>
          </cell>
          <cell r="E356">
            <v>47.83</v>
          </cell>
          <cell r="F356">
            <v>11.43</v>
          </cell>
          <cell r="G356">
            <v>59.26</v>
          </cell>
          <cell r="H356" t="str">
            <v>DNER-ES-311/97</v>
          </cell>
        </row>
        <row r="357">
          <cell r="A357" t="str">
            <v>2 S 02 532 00</v>
          </cell>
          <cell r="B357" t="str">
            <v>-</v>
          </cell>
          <cell r="C357" t="str">
            <v>Areia-asfalto a quente</v>
          </cell>
          <cell r="D357" t="str">
            <v>t</v>
          </cell>
          <cell r="E357">
            <v>34.79</v>
          </cell>
          <cell r="F357">
            <v>8.31</v>
          </cell>
          <cell r="G357">
            <v>43.11</v>
          </cell>
          <cell r="H357" t="str">
            <v>DNIT 032/2005-ES</v>
          </cell>
        </row>
        <row r="358">
          <cell r="A358" t="str">
            <v>2 S 02 532 50</v>
          </cell>
          <cell r="B358" t="str">
            <v>-</v>
          </cell>
          <cell r="C358" t="str">
            <v>Areia-asfalto a quente AC</v>
          </cell>
          <cell r="D358" t="str">
            <v>t</v>
          </cell>
          <cell r="E358">
            <v>45.66</v>
          </cell>
          <cell r="F358">
            <v>10.91</v>
          </cell>
          <cell r="G358">
            <v>56.57</v>
          </cell>
          <cell r="H358" t="str">
            <v>DNIT 032/2005-ES</v>
          </cell>
        </row>
        <row r="359">
          <cell r="A359" t="str">
            <v>2 S 02 540 01</v>
          </cell>
          <cell r="B359" t="str">
            <v>-</v>
          </cell>
          <cell r="C359" t="str">
            <v>Conc. betuminoso usinado a quente - capa rolamento</v>
          </cell>
          <cell r="D359" t="str">
            <v>t</v>
          </cell>
          <cell r="E359">
            <v>31.75</v>
          </cell>
          <cell r="F359">
            <v>7.58</v>
          </cell>
          <cell r="G359">
            <v>39.340000000000003</v>
          </cell>
          <cell r="H359" t="str">
            <v>DNIT 031/2004-ES</v>
          </cell>
        </row>
        <row r="360">
          <cell r="A360" t="str">
            <v>2 S 02 540 02</v>
          </cell>
          <cell r="B360" t="str">
            <v>-</v>
          </cell>
          <cell r="C360" t="str">
            <v>Concreto betuminoso usinado a quente - "blinder"</v>
          </cell>
          <cell r="D360" t="str">
            <v>t</v>
          </cell>
          <cell r="E360">
            <v>31.2</v>
          </cell>
          <cell r="F360">
            <v>7.45</v>
          </cell>
          <cell r="G360">
            <v>38.659999999999997</v>
          </cell>
          <cell r="H360" t="str">
            <v>DNIT 031/2004-ES</v>
          </cell>
        </row>
        <row r="361">
          <cell r="A361" t="str">
            <v>2 S 02 540 51</v>
          </cell>
          <cell r="B361" t="str">
            <v>-</v>
          </cell>
          <cell r="C361" t="str">
            <v>CBUQ - capa rolamento AC/BC</v>
          </cell>
          <cell r="D361" t="str">
            <v>t</v>
          </cell>
          <cell r="E361">
            <v>33.94</v>
          </cell>
          <cell r="F361">
            <v>8.11</v>
          </cell>
          <cell r="G361">
            <v>42.05</v>
          </cell>
          <cell r="H361" t="str">
            <v>DNIT 031/2004-ES</v>
          </cell>
        </row>
        <row r="362">
          <cell r="A362" t="str">
            <v>2 S 02 540 52</v>
          </cell>
          <cell r="B362" t="str">
            <v>-</v>
          </cell>
          <cell r="C362" t="str">
            <v>CBUQ - "binder" AC/BC</v>
          </cell>
          <cell r="D362" t="str">
            <v>t</v>
          </cell>
          <cell r="E362">
            <v>33.380000000000003</v>
          </cell>
          <cell r="F362">
            <v>7.97</v>
          </cell>
          <cell r="G362">
            <v>41.35</v>
          </cell>
          <cell r="H362" t="str">
            <v>DNIT 031/2004-ES</v>
          </cell>
        </row>
        <row r="363">
          <cell r="A363" t="str">
            <v>2 S 02 603 00</v>
          </cell>
          <cell r="B363" t="str">
            <v>-</v>
          </cell>
          <cell r="C363" t="str">
            <v>Sub-base de concreto rolado</v>
          </cell>
          <cell r="D363" t="str">
            <v>m³</v>
          </cell>
          <cell r="E363">
            <v>68.31</v>
          </cell>
          <cell r="F363">
            <v>16.32</v>
          </cell>
          <cell r="G363">
            <v>84.63</v>
          </cell>
        </row>
        <row r="364">
          <cell r="A364" t="str">
            <v>2 S 02 603 50</v>
          </cell>
          <cell r="B364" t="str">
            <v>-</v>
          </cell>
          <cell r="C364" t="str">
            <v>Sub-base de concreto rolado AC/BC</v>
          </cell>
          <cell r="D364" t="str">
            <v>m³</v>
          </cell>
          <cell r="E364">
            <v>67.45</v>
          </cell>
          <cell r="F364">
            <v>16.12</v>
          </cell>
          <cell r="G364">
            <v>83.57</v>
          </cell>
        </row>
        <row r="365">
          <cell r="A365" t="str">
            <v>2 S 02 604 00</v>
          </cell>
          <cell r="B365" t="str">
            <v>-</v>
          </cell>
          <cell r="C365" t="str">
            <v>Sub-base de concreto de cimento portland</v>
          </cell>
          <cell r="D365" t="str">
            <v>m³</v>
          </cell>
          <cell r="E365">
            <v>112.16</v>
          </cell>
          <cell r="F365">
            <v>26.8</v>
          </cell>
          <cell r="G365">
            <v>138.97</v>
          </cell>
        </row>
        <row r="366">
          <cell r="A366" t="str">
            <v>2 S 02 604 50</v>
          </cell>
          <cell r="B366" t="str">
            <v>-</v>
          </cell>
          <cell r="C366" t="str">
            <v>Sub-base de concreto de cimento portland AC/BC</v>
          </cell>
          <cell r="D366" t="str">
            <v>m³</v>
          </cell>
          <cell r="E366">
            <v>111.31</v>
          </cell>
          <cell r="F366">
            <v>26.6</v>
          </cell>
          <cell r="G366">
            <v>137.91</v>
          </cell>
        </row>
        <row r="367">
          <cell r="A367" t="str">
            <v>2 S 02 606 00</v>
          </cell>
          <cell r="B367" t="str">
            <v>-</v>
          </cell>
          <cell r="C367" t="str">
            <v>Concreto de cimento portland com fôrma deslizante</v>
          </cell>
          <cell r="D367" t="str">
            <v>m³</v>
          </cell>
          <cell r="E367">
            <v>146.22</v>
          </cell>
          <cell r="F367">
            <v>34.94</v>
          </cell>
          <cell r="G367">
            <v>181.17</v>
          </cell>
        </row>
        <row r="368">
          <cell r="A368" t="str">
            <v>2 S 02 606 50</v>
          </cell>
          <cell r="B368" t="str">
            <v>-</v>
          </cell>
          <cell r="C368" t="str">
            <v>Concr.de cimento portl.com fôrma deslizante AC/BC</v>
          </cell>
          <cell r="D368" t="str">
            <v>m³</v>
          </cell>
          <cell r="E368">
            <v>156.04</v>
          </cell>
          <cell r="F368">
            <v>37.29</v>
          </cell>
          <cell r="G368">
            <v>193.34</v>
          </cell>
        </row>
        <row r="369">
          <cell r="A369" t="str">
            <v>2 S 02 607 00</v>
          </cell>
          <cell r="B369" t="str">
            <v>-</v>
          </cell>
          <cell r="C369" t="str">
            <v>Concreto cimento portland c/ equip. pequeno porte</v>
          </cell>
          <cell r="D369" t="str">
            <v>m³</v>
          </cell>
          <cell r="E369">
            <v>221.2</v>
          </cell>
          <cell r="F369">
            <v>52.86</v>
          </cell>
          <cell r="G369">
            <v>274.07</v>
          </cell>
        </row>
        <row r="370">
          <cell r="A370" t="str">
            <v>2 S 02 607 50</v>
          </cell>
          <cell r="B370" t="str">
            <v>-</v>
          </cell>
          <cell r="C370" t="str">
            <v>Concr.cimento portl.c/equip.pequeno porte AC/BC</v>
          </cell>
          <cell r="D370" t="str">
            <v>m³</v>
          </cell>
          <cell r="E370">
            <v>229.32</v>
          </cell>
          <cell r="F370">
            <v>54.8</v>
          </cell>
          <cell r="G370">
            <v>284.13</v>
          </cell>
        </row>
        <row r="371">
          <cell r="A371" t="str">
            <v>2 S 02 700 01</v>
          </cell>
          <cell r="B371" t="str">
            <v>-</v>
          </cell>
          <cell r="C371" t="str">
            <v>Execução pavim. c/ peças pré-moldadas concr.</v>
          </cell>
          <cell r="D371" t="str">
            <v>m²</v>
          </cell>
          <cell r="E371">
            <v>34.06</v>
          </cell>
          <cell r="F371">
            <v>8.14</v>
          </cell>
          <cell r="G371">
            <v>42.2</v>
          </cell>
        </row>
        <row r="372">
          <cell r="A372" t="str">
            <v>2 S 02 700 51</v>
          </cell>
          <cell r="B372" t="str">
            <v>-</v>
          </cell>
          <cell r="C372" t="str">
            <v>Execução pavim.c/peças pré-moldadas concr. AC/BC</v>
          </cell>
          <cell r="D372" t="str">
            <v>m²</v>
          </cell>
          <cell r="E372">
            <v>35.43</v>
          </cell>
          <cell r="F372">
            <v>8.4600000000000009</v>
          </cell>
          <cell r="G372">
            <v>43.9</v>
          </cell>
        </row>
        <row r="373">
          <cell r="A373" t="str">
            <v>2 S 02 702 00</v>
          </cell>
          <cell r="B373" t="str">
            <v>-</v>
          </cell>
          <cell r="C373" t="str">
            <v>Limpeza e enchimento de junta de pavimento de conc</v>
          </cell>
          <cell r="D373" t="str">
            <v>m</v>
          </cell>
          <cell r="E373">
            <v>4.8</v>
          </cell>
          <cell r="F373">
            <v>1.1399999999999999</v>
          </cell>
          <cell r="G373">
            <v>5.94</v>
          </cell>
        </row>
        <row r="374">
          <cell r="A374" t="str">
            <v>2 S 03 000 02</v>
          </cell>
          <cell r="B374" t="str">
            <v>-</v>
          </cell>
          <cell r="C374" t="str">
            <v>Escavação manual de cavas em material 1a cat</v>
          </cell>
          <cell r="D374" t="str">
            <v>m³</v>
          </cell>
          <cell r="E374">
            <v>23.32</v>
          </cell>
          <cell r="F374">
            <v>5.57</v>
          </cell>
          <cell r="G374">
            <v>29.9</v>
          </cell>
        </row>
        <row r="375">
          <cell r="A375" t="str">
            <v>2 S 03 000 03</v>
          </cell>
          <cell r="B375" t="str">
            <v>-</v>
          </cell>
          <cell r="C375" t="str">
            <v>Escavação manual de cavas em material 2a cat</v>
          </cell>
          <cell r="D375" t="str">
            <v>m³</v>
          </cell>
          <cell r="E375">
            <v>31.1</v>
          </cell>
          <cell r="F375">
            <v>7.43</v>
          </cell>
          <cell r="G375">
            <v>38.54</v>
          </cell>
        </row>
        <row r="376">
          <cell r="A376" t="str">
            <v>2 S 03 010 01</v>
          </cell>
          <cell r="B376" t="str">
            <v>-</v>
          </cell>
          <cell r="C376" t="str">
            <v>Escavação em cavas de fundação com esgotamento</v>
          </cell>
          <cell r="D376" t="str">
            <v>m³</v>
          </cell>
          <cell r="E376">
            <v>26.55</v>
          </cell>
          <cell r="F376">
            <v>6.34</v>
          </cell>
          <cell r="G376">
            <v>32.89</v>
          </cell>
        </row>
        <row r="377">
          <cell r="A377" t="str">
            <v>2 S 03 119 01</v>
          </cell>
          <cell r="B377" t="str">
            <v>-</v>
          </cell>
          <cell r="C377" t="str">
            <v>Escoramento com madeira de OAE</v>
          </cell>
          <cell r="D377" t="str">
            <v>m³</v>
          </cell>
          <cell r="E377">
            <v>23.68</v>
          </cell>
          <cell r="F377">
            <v>5.66</v>
          </cell>
          <cell r="G377">
            <v>29.35</v>
          </cell>
        </row>
        <row r="378">
          <cell r="A378" t="str">
            <v>2 S 03 300 01</v>
          </cell>
          <cell r="B378" t="str">
            <v>-</v>
          </cell>
          <cell r="C378" t="str">
            <v>Confecção e lançamento concr. magro em betoneira</v>
          </cell>
          <cell r="D378" t="str">
            <v>m³</v>
          </cell>
          <cell r="E378">
            <v>136.08000000000001</v>
          </cell>
          <cell r="F378">
            <v>32.520000000000003</v>
          </cell>
          <cell r="G378">
            <v>168.61</v>
          </cell>
        </row>
        <row r="379">
          <cell r="A379" t="str">
            <v>2 S 03 300 51</v>
          </cell>
          <cell r="B379" t="str">
            <v>-</v>
          </cell>
          <cell r="C379" t="str">
            <v>Confecção e lanç.de concr.magro em betoneira AC/BC</v>
          </cell>
          <cell r="D379" t="str">
            <v>m³</v>
          </cell>
          <cell r="E379">
            <v>146.4</v>
          </cell>
          <cell r="F379">
            <v>34.99</v>
          </cell>
          <cell r="G379">
            <v>181.39</v>
          </cell>
        </row>
        <row r="380">
          <cell r="A380" t="str">
            <v>2 S 03 321 00</v>
          </cell>
          <cell r="B380" t="str">
            <v>-</v>
          </cell>
          <cell r="C380" t="str">
            <v>Conc.estr.fck=8 MPa-contr.raz.uso ger.conf. e lanç</v>
          </cell>
          <cell r="D380" t="str">
            <v>m³</v>
          </cell>
          <cell r="E380">
            <v>158.27000000000001</v>
          </cell>
          <cell r="F380">
            <v>37.82</v>
          </cell>
          <cell r="G380">
            <v>196.1</v>
          </cell>
          <cell r="H380" t="str">
            <v>DNER-ES-335/97</v>
          </cell>
        </row>
        <row r="381">
          <cell r="A381" t="str">
            <v>2 S 03 321 50</v>
          </cell>
          <cell r="B381" t="str">
            <v>-</v>
          </cell>
          <cell r="C381" t="str">
            <v>Concr.estr.fck=8 MPa-c.raz.uso ger.conf.lanç.AC/BC</v>
          </cell>
          <cell r="D381" t="str">
            <v>m³</v>
          </cell>
          <cell r="E381">
            <v>167.9</v>
          </cell>
          <cell r="F381">
            <v>40.119999999999997</v>
          </cell>
          <cell r="G381">
            <v>208.02</v>
          </cell>
          <cell r="H381" t="str">
            <v>DNER-ES-335/97</v>
          </cell>
        </row>
        <row r="382">
          <cell r="A382" t="str">
            <v>2 S 03 322 00</v>
          </cell>
          <cell r="B382" t="str">
            <v>-</v>
          </cell>
          <cell r="C382" t="str">
            <v>Conc.estr.fck=10 MPa-contr.raz.uso ger.conf.e lanç</v>
          </cell>
          <cell r="D382" t="str">
            <v>m³</v>
          </cell>
          <cell r="E382">
            <v>165.78</v>
          </cell>
          <cell r="F382">
            <v>39.619999999999997</v>
          </cell>
          <cell r="G382">
            <v>205.4</v>
          </cell>
          <cell r="H382" t="str">
            <v>DNER-ES-335/97</v>
          </cell>
        </row>
        <row r="383">
          <cell r="A383" t="str">
            <v>2 S 03 322 50</v>
          </cell>
          <cell r="B383" t="str">
            <v>-</v>
          </cell>
          <cell r="C383" t="str">
            <v>Concr.estr.fck=10MPa-c.raz.uso ger.conf.lanç.AC/BC</v>
          </cell>
          <cell r="D383" t="str">
            <v>m³</v>
          </cell>
          <cell r="E383">
            <v>175.16</v>
          </cell>
          <cell r="F383">
            <v>41.86</v>
          </cell>
          <cell r="G383">
            <v>217.03</v>
          </cell>
          <cell r="H383" t="str">
            <v>DNER-ES-335/97</v>
          </cell>
        </row>
        <row r="384">
          <cell r="A384" t="str">
            <v>2 S 03 323 00</v>
          </cell>
          <cell r="B384" t="str">
            <v>-</v>
          </cell>
          <cell r="C384" t="str">
            <v>Conc.estr.fck=12 MPa-contr.raz.uso ger.conf.e lanç</v>
          </cell>
          <cell r="D384" t="str">
            <v>m³</v>
          </cell>
          <cell r="E384">
            <v>173.94</v>
          </cell>
          <cell r="F384">
            <v>41.57</v>
          </cell>
          <cell r="G384">
            <v>215.51</v>
          </cell>
          <cell r="H384" t="str">
            <v>DNER-ES-335/97</v>
          </cell>
        </row>
        <row r="385">
          <cell r="A385" t="str">
            <v>2 S 03 323 50</v>
          </cell>
          <cell r="B385" t="str">
            <v>-</v>
          </cell>
          <cell r="C385" t="str">
            <v>Concr.estr.fck=12MPa-c.raz.uso ger.conf.lanç.AC/BC</v>
          </cell>
          <cell r="D385" t="str">
            <v>m³</v>
          </cell>
          <cell r="E385">
            <v>183.08</v>
          </cell>
          <cell r="F385">
            <v>43.75</v>
          </cell>
          <cell r="G385">
            <v>226.83</v>
          </cell>
          <cell r="H385" t="str">
            <v>DNER-ES-335/97</v>
          </cell>
        </row>
        <row r="386">
          <cell r="A386" t="str">
            <v>2 S 03 324 00</v>
          </cell>
          <cell r="B386" t="str">
            <v>-</v>
          </cell>
          <cell r="C386" t="str">
            <v>Conc.estr.fck=15 MPa-contr.raz.uso ger.conf.e lanç</v>
          </cell>
          <cell r="D386" t="str">
            <v>m³</v>
          </cell>
          <cell r="E386">
            <v>182.43</v>
          </cell>
          <cell r="F386">
            <v>43.6</v>
          </cell>
          <cell r="G386">
            <v>226.03</v>
          </cell>
          <cell r="H386" t="str">
            <v>DNER-ES-335/97</v>
          </cell>
        </row>
        <row r="387">
          <cell r="A387" t="str">
            <v>2 S 03 324 01</v>
          </cell>
          <cell r="B387" t="str">
            <v>-</v>
          </cell>
          <cell r="C387" t="str">
            <v>Conc.estr.fck=15 MPa-contr.raz.c/adit.conf. e lanç</v>
          </cell>
          <cell r="D387" t="str">
            <v>m³</v>
          </cell>
          <cell r="E387">
            <v>167.69</v>
          </cell>
          <cell r="F387">
            <v>40.08</v>
          </cell>
          <cell r="G387">
            <v>207.77</v>
          </cell>
          <cell r="H387" t="str">
            <v>DNER-ES-335/97</v>
          </cell>
        </row>
        <row r="388">
          <cell r="A388" t="str">
            <v>2 S 03 324 50</v>
          </cell>
          <cell r="B388" t="str">
            <v>-</v>
          </cell>
          <cell r="C388" t="str">
            <v>Concr.estr.fck=15MPa-c.raz.c/adit conf.lanç.AC/BC</v>
          </cell>
          <cell r="D388" t="str">
            <v>m³</v>
          </cell>
          <cell r="E388">
            <v>191.29</v>
          </cell>
          <cell r="F388">
            <v>45.72</v>
          </cell>
          <cell r="G388">
            <v>237.01</v>
          </cell>
          <cell r="H388" t="str">
            <v>DNER-ES-335/97</v>
          </cell>
        </row>
        <row r="389">
          <cell r="A389" t="str">
            <v>2 S 03 324 51</v>
          </cell>
          <cell r="B389" t="str">
            <v>-</v>
          </cell>
          <cell r="C389" t="str">
            <v>Concr.estr.fck=15MPa-c.raz.uso ger conf.lançAC/BC</v>
          </cell>
          <cell r="D389" t="str">
            <v>m³</v>
          </cell>
          <cell r="E389">
            <v>176.96</v>
          </cell>
          <cell r="F389">
            <v>42.29</v>
          </cell>
          <cell r="G389">
            <v>219.26</v>
          </cell>
          <cell r="H389" t="str">
            <v>DNER-ES-335/97</v>
          </cell>
        </row>
        <row r="390">
          <cell r="A390" t="str">
            <v>2 S 03 325 00</v>
          </cell>
          <cell r="B390" t="str">
            <v>-</v>
          </cell>
          <cell r="C390" t="str">
            <v>Conc.estr.fck=18 MPa-contr.raz.uso ger.conf.e lanç</v>
          </cell>
          <cell r="D390" t="str">
            <v>m³</v>
          </cell>
          <cell r="E390">
            <v>190.9</v>
          </cell>
          <cell r="F390">
            <v>45.62</v>
          </cell>
          <cell r="G390">
            <v>236.53</v>
          </cell>
          <cell r="H390" t="str">
            <v>DNER-ES-335/97</v>
          </cell>
        </row>
        <row r="391">
          <cell r="A391" t="str">
            <v>2 S 03 325 01</v>
          </cell>
          <cell r="B391" t="str">
            <v>-</v>
          </cell>
          <cell r="C391" t="str">
            <v>Conc.estr.fck=18 MPa-contr.raz.c/adit.conf. e lanç</v>
          </cell>
          <cell r="D391" t="str">
            <v>m³</v>
          </cell>
          <cell r="E391">
            <v>175.53</v>
          </cell>
          <cell r="F391">
            <v>41.95</v>
          </cell>
          <cell r="G391">
            <v>217.48</v>
          </cell>
          <cell r="H391" t="str">
            <v>DNER-ES-335/97</v>
          </cell>
        </row>
        <row r="392">
          <cell r="A392" t="str">
            <v>2 S 03 325 50</v>
          </cell>
          <cell r="B392" t="str">
            <v>-</v>
          </cell>
          <cell r="C392" t="str">
            <v>Concr.estr.fck=18MPa-c.raz.uso ger.conf.lanç.AC/BC</v>
          </cell>
          <cell r="D392" t="str">
            <v>m³</v>
          </cell>
          <cell r="E392">
            <v>199.5</v>
          </cell>
          <cell r="F392">
            <v>47.68</v>
          </cell>
          <cell r="G392">
            <v>247.18</v>
          </cell>
          <cell r="H392" t="str">
            <v>DNER-ES-335/97</v>
          </cell>
        </row>
        <row r="393">
          <cell r="A393" t="str">
            <v>2 S 03 325 51</v>
          </cell>
          <cell r="B393" t="str">
            <v>-</v>
          </cell>
          <cell r="C393" t="str">
            <v>Concr.estr.fck=18MPa-c.raz.c/adit conf. lanç.AC/BC</v>
          </cell>
          <cell r="D393" t="str">
            <v>m³</v>
          </cell>
          <cell r="E393">
            <v>184.54</v>
          </cell>
          <cell r="F393">
            <v>44.1</v>
          </cell>
          <cell r="G393">
            <v>228.65</v>
          </cell>
          <cell r="H393" t="str">
            <v>DNER-ES-335/97</v>
          </cell>
        </row>
        <row r="394">
          <cell r="A394" t="str">
            <v>2 S 03 326 00</v>
          </cell>
          <cell r="B394" t="str">
            <v>-</v>
          </cell>
          <cell r="C394" t="str">
            <v>Conc.estr.fck=20 MPa-contr.raz.uso ger.conf.e lanç</v>
          </cell>
          <cell r="D394" t="str">
            <v>m³</v>
          </cell>
          <cell r="E394">
            <v>197.76</v>
          </cell>
          <cell r="F394">
            <v>47.26</v>
          </cell>
          <cell r="G394">
            <v>245.03</v>
          </cell>
          <cell r="H394" t="str">
            <v>DNER-ES-335/97</v>
          </cell>
        </row>
        <row r="395">
          <cell r="A395" t="str">
            <v>2 S 03 326 01</v>
          </cell>
          <cell r="B395" t="str">
            <v>-</v>
          </cell>
          <cell r="C395" t="str">
            <v>Conc.estr.fck=20 MPa-contr.raz.c/adit.conf. e lanç</v>
          </cell>
          <cell r="D395" t="str">
            <v>m³</v>
          </cell>
          <cell r="E395">
            <v>182.52</v>
          </cell>
          <cell r="F395">
            <v>43.62</v>
          </cell>
          <cell r="G395">
            <v>226.14</v>
          </cell>
          <cell r="H395" t="str">
            <v>DNER-ES-335/97</v>
          </cell>
        </row>
        <row r="396">
          <cell r="A396" t="str">
            <v>2 S 03 326 50</v>
          </cell>
          <cell r="B396" t="str">
            <v>-</v>
          </cell>
          <cell r="C396" t="str">
            <v>Concr.estr.fck=20MPa-c.raz.uso ger.conf.lanç AC/BC</v>
          </cell>
          <cell r="D396" t="str">
            <v>m³</v>
          </cell>
          <cell r="E396">
            <v>206.14</v>
          </cell>
          <cell r="F396">
            <v>49.26</v>
          </cell>
          <cell r="G396">
            <v>255.41</v>
          </cell>
          <cell r="H396" t="str">
            <v>DNER-ES-335/97</v>
          </cell>
        </row>
        <row r="397">
          <cell r="A397" t="str">
            <v>2 S 03 326 51</v>
          </cell>
          <cell r="B397" t="str">
            <v>-</v>
          </cell>
          <cell r="C397" t="str">
            <v>Concr.estr.fck=20MPa-c.raz.c/adit conf.lanç.AC/BC</v>
          </cell>
          <cell r="D397" t="str">
            <v>m³</v>
          </cell>
          <cell r="E397">
            <v>191.32</v>
          </cell>
          <cell r="F397">
            <v>45.72</v>
          </cell>
          <cell r="G397">
            <v>237.05</v>
          </cell>
          <cell r="H397" t="str">
            <v>DNER-ES-335/97</v>
          </cell>
        </row>
        <row r="398">
          <cell r="A398" t="str">
            <v>2 S 03 327 00</v>
          </cell>
          <cell r="B398" t="str">
            <v>-</v>
          </cell>
          <cell r="C398" t="str">
            <v>Conc.estr.fck=22 MPa-contr.raz.uso ger.conf.e lanç</v>
          </cell>
          <cell r="D398" t="str">
            <v>m³</v>
          </cell>
          <cell r="E398">
            <v>205.91</v>
          </cell>
          <cell r="F398">
            <v>49.21</v>
          </cell>
          <cell r="G398">
            <v>255.13</v>
          </cell>
          <cell r="H398" t="str">
            <v>DNER-ES-335/97</v>
          </cell>
        </row>
        <row r="399">
          <cell r="A399" t="str">
            <v>2 S 03 327 50</v>
          </cell>
          <cell r="B399" t="str">
            <v>-</v>
          </cell>
          <cell r="C399" t="str">
            <v>Concr estr.fck=24MPa-c.raz.uso ger conf.lanç.AC/BC</v>
          </cell>
          <cell r="D399" t="str">
            <v>m³</v>
          </cell>
          <cell r="E399">
            <v>214.04</v>
          </cell>
          <cell r="F399">
            <v>51.15</v>
          </cell>
          <cell r="G399">
            <v>265.2</v>
          </cell>
          <cell r="H399" t="str">
            <v>DNER-ES-335/97</v>
          </cell>
        </row>
        <row r="400">
          <cell r="A400" t="str">
            <v>2 S 03 328 00</v>
          </cell>
          <cell r="B400" t="str">
            <v>-</v>
          </cell>
          <cell r="C400" t="str">
            <v>Conc.estr.fck=24 MPa-contr.raz.uso ger.conf.e lanç</v>
          </cell>
          <cell r="D400" t="str">
            <v>m³</v>
          </cell>
          <cell r="E400">
            <v>214.16</v>
          </cell>
          <cell r="F400">
            <v>51.18</v>
          </cell>
          <cell r="G400">
            <v>265.35000000000002</v>
          </cell>
          <cell r="H400" t="str">
            <v>DNER-ES-335/97</v>
          </cell>
        </row>
        <row r="401">
          <cell r="A401" t="str">
            <v>2 S 03 328 50</v>
          </cell>
          <cell r="B401" t="str">
            <v>-</v>
          </cell>
          <cell r="C401" t="str">
            <v>Concr.estr.fck=25MPa-c.raz.c/adit conf.lanç.AC/BC</v>
          </cell>
          <cell r="D401" t="str">
            <v>m³</v>
          </cell>
          <cell r="E401">
            <v>222.29</v>
          </cell>
          <cell r="F401">
            <v>53.12</v>
          </cell>
          <cell r="G401">
            <v>275.42</v>
          </cell>
          <cell r="H401" t="str">
            <v>DNER-ES-335/97</v>
          </cell>
        </row>
        <row r="402">
          <cell r="A402" t="str">
            <v>2 S 03 329 00</v>
          </cell>
          <cell r="B402" t="str">
            <v>-</v>
          </cell>
          <cell r="C402" t="str">
            <v>Conc.estr.fck=25 MPa-contr.raz.c/adit.conf. e lanç</v>
          </cell>
          <cell r="D402" t="str">
            <v>m³</v>
          </cell>
          <cell r="E402">
            <v>198.24</v>
          </cell>
          <cell r="F402">
            <v>47.37</v>
          </cell>
          <cell r="G402">
            <v>245.61</v>
          </cell>
          <cell r="H402" t="str">
            <v>DNER-ES-335/97</v>
          </cell>
        </row>
        <row r="403">
          <cell r="A403" t="str">
            <v>2 S 03 329 01</v>
          </cell>
          <cell r="B403" t="str">
            <v>-</v>
          </cell>
          <cell r="C403" t="str">
            <v>Conc.estr.fck=26 MPa-contr.raz.uso ger.conf.e lanç</v>
          </cell>
          <cell r="D403" t="str">
            <v>m³</v>
          </cell>
          <cell r="E403">
            <v>221.66</v>
          </cell>
          <cell r="F403">
            <v>52.97</v>
          </cell>
          <cell r="G403">
            <v>274.64</v>
          </cell>
          <cell r="H403" t="str">
            <v>DNER-ES-335/97</v>
          </cell>
        </row>
        <row r="404">
          <cell r="A404" t="str">
            <v>2 S 03 329 02</v>
          </cell>
          <cell r="B404" t="str">
            <v>-</v>
          </cell>
          <cell r="C404" t="str">
            <v>Conc.estr.fck=30 MPa-contr.raz.uso ger.conf.e lanç</v>
          </cell>
          <cell r="D404" t="str">
            <v>m³</v>
          </cell>
          <cell r="E404">
            <v>229.08</v>
          </cell>
          <cell r="F404">
            <v>54.75</v>
          </cell>
          <cell r="G404">
            <v>283.83</v>
          </cell>
          <cell r="H404" t="str">
            <v>DNER-ES-335/97</v>
          </cell>
        </row>
        <row r="405">
          <cell r="A405" t="str">
            <v>2 S 03 329 03</v>
          </cell>
          <cell r="B405" t="str">
            <v>-</v>
          </cell>
          <cell r="C405" t="str">
            <v>Conc.estr.fck=30 MPa-contr.raz. c/adit.conf.e lanç</v>
          </cell>
          <cell r="D405" t="str">
            <v>m³</v>
          </cell>
          <cell r="E405">
            <v>212.58</v>
          </cell>
          <cell r="F405">
            <v>50.8</v>
          </cell>
          <cell r="G405">
            <v>263.39</v>
          </cell>
          <cell r="H405" t="str">
            <v>DNER-ES-335/97</v>
          </cell>
        </row>
        <row r="406">
          <cell r="A406" t="str">
            <v>2 S 03 329 04</v>
          </cell>
          <cell r="B406" t="str">
            <v>-</v>
          </cell>
          <cell r="C406" t="str">
            <v>Conc.estr.fck=35 MPa-contr.raz.c/adit.conf. e lanç</v>
          </cell>
          <cell r="D406" t="str">
            <v>m³</v>
          </cell>
          <cell r="E406">
            <v>226.67</v>
          </cell>
          <cell r="F406">
            <v>54.17</v>
          </cell>
          <cell r="G406">
            <v>280.83999999999997</v>
          </cell>
          <cell r="H406" t="str">
            <v>DNER-ES-335/97</v>
          </cell>
        </row>
        <row r="407">
          <cell r="A407" t="str">
            <v>2 S 03 329 50</v>
          </cell>
          <cell r="B407" t="str">
            <v>-</v>
          </cell>
          <cell r="C407" t="str">
            <v>Concr.estr.fck=26MPa-c.raz.uso ger conf.lanc.AC/BC</v>
          </cell>
          <cell r="D407" t="str">
            <v>m³</v>
          </cell>
          <cell r="E407">
            <v>206.55</v>
          </cell>
          <cell r="F407">
            <v>49.36</v>
          </cell>
          <cell r="G407">
            <v>255.92</v>
          </cell>
          <cell r="H407" t="str">
            <v>DNER-ES-335/97</v>
          </cell>
        </row>
        <row r="408">
          <cell r="A408" t="str">
            <v>2 S 03 329 51</v>
          </cell>
          <cell r="B408" t="str">
            <v>-</v>
          </cell>
          <cell r="C408" t="str">
            <v>Concr.estr.fck=30MPa-c.raz.uso ger.conf.lanc.AC/BC</v>
          </cell>
          <cell r="D408" t="str">
            <v>m³</v>
          </cell>
          <cell r="E408">
            <v>229.52</v>
          </cell>
          <cell r="F408">
            <v>54.85</v>
          </cell>
          <cell r="G408">
            <v>284.37</v>
          </cell>
          <cell r="H408" t="str">
            <v>DNER-ES-335/97</v>
          </cell>
        </row>
        <row r="409">
          <cell r="A409" t="str">
            <v>2 S 03 329 52</v>
          </cell>
          <cell r="B409" t="str">
            <v>-</v>
          </cell>
          <cell r="C409" t="str">
            <v>Concr.estr.fck=30MPa-c.raz.c/adit.conf.lanc.AC/BC</v>
          </cell>
          <cell r="D409" t="str">
            <v>m³</v>
          </cell>
          <cell r="E409">
            <v>236.47</v>
          </cell>
          <cell r="F409">
            <v>56.51</v>
          </cell>
          <cell r="G409">
            <v>292.98</v>
          </cell>
          <cell r="H409" t="str">
            <v>DNER-ES-335/97</v>
          </cell>
        </row>
        <row r="410">
          <cell r="A410" t="str">
            <v>2 S 03 329 53</v>
          </cell>
          <cell r="B410" t="str">
            <v>-</v>
          </cell>
          <cell r="C410" t="str">
            <v>Concr.estr.fck=35MPa-c.raz.uso ger.conf.lanc.AC/BC</v>
          </cell>
          <cell r="D410" t="str">
            <v>m³</v>
          </cell>
          <cell r="E410">
            <v>220.48</v>
          </cell>
          <cell r="F410">
            <v>52.69</v>
          </cell>
          <cell r="G410">
            <v>273.17</v>
          </cell>
          <cell r="H410" t="str">
            <v>DNER-ES-335/97</v>
          </cell>
        </row>
        <row r="411">
          <cell r="A411" t="str">
            <v>2 S 03 329 54</v>
          </cell>
          <cell r="B411" t="str">
            <v>-</v>
          </cell>
          <cell r="C411" t="str">
            <v>Concr.estr.fck=35Mpa-c.raz c/adit.conf.lanc.AC/BC</v>
          </cell>
          <cell r="D411" t="str">
            <v>m³</v>
          </cell>
          <cell r="E411">
            <v>234.05</v>
          </cell>
          <cell r="F411">
            <v>55.93</v>
          </cell>
          <cell r="G411">
            <v>289.99</v>
          </cell>
          <cell r="H411" t="str">
            <v>DNER-ES-335/97</v>
          </cell>
        </row>
        <row r="412">
          <cell r="A412" t="str">
            <v>2 S 03 370 00</v>
          </cell>
          <cell r="B412" t="str">
            <v>-</v>
          </cell>
          <cell r="C412" t="str">
            <v>Forma comum de madeira</v>
          </cell>
          <cell r="D412" t="str">
            <v>m²</v>
          </cell>
          <cell r="E412">
            <v>30.39</v>
          </cell>
          <cell r="F412">
            <v>7.26</v>
          </cell>
          <cell r="G412">
            <v>37.659999999999997</v>
          </cell>
          <cell r="H412" t="str">
            <v>DNER-ES-333/97</v>
          </cell>
        </row>
        <row r="413">
          <cell r="A413" t="str">
            <v>2 S 03 371 01</v>
          </cell>
          <cell r="B413" t="str">
            <v>-</v>
          </cell>
          <cell r="C413" t="str">
            <v>Forma de placa compensada resinada</v>
          </cell>
          <cell r="D413" t="str">
            <v>m²</v>
          </cell>
          <cell r="E413">
            <v>21.9</v>
          </cell>
          <cell r="F413">
            <v>5.23</v>
          </cell>
          <cell r="G413">
            <v>27.13</v>
          </cell>
          <cell r="H413" t="str">
            <v>DNER-ES-333/97</v>
          </cell>
        </row>
        <row r="414">
          <cell r="A414" t="str">
            <v>2 S 03 371 02</v>
          </cell>
          <cell r="B414" t="str">
            <v>-</v>
          </cell>
          <cell r="C414" t="str">
            <v>Forma de placa compensada plastificada</v>
          </cell>
          <cell r="D414" t="str">
            <v>m²</v>
          </cell>
          <cell r="E414">
            <v>24.01</v>
          </cell>
          <cell r="F414">
            <v>5.74</v>
          </cell>
          <cell r="G414">
            <v>29.75</v>
          </cell>
          <cell r="H414" t="str">
            <v>DNER-ES-333/97</v>
          </cell>
        </row>
        <row r="415">
          <cell r="A415" t="str">
            <v>2 S 03 372 01</v>
          </cell>
          <cell r="B415" t="str">
            <v>-</v>
          </cell>
          <cell r="C415" t="str">
            <v>Formas para tubulão</v>
          </cell>
          <cell r="D415" t="str">
            <v>m²</v>
          </cell>
          <cell r="E415">
            <v>14.83</v>
          </cell>
          <cell r="F415">
            <v>3.54</v>
          </cell>
          <cell r="G415">
            <v>18.37</v>
          </cell>
          <cell r="H415" t="str">
            <v>DNER-ES-333/97</v>
          </cell>
        </row>
        <row r="416">
          <cell r="A416" t="str">
            <v>2 S 03 401 01</v>
          </cell>
          <cell r="B416" t="str">
            <v>-</v>
          </cell>
          <cell r="C416" t="str">
            <v>Estaca tipo Franki D=350 mm</v>
          </cell>
          <cell r="D416" t="str">
            <v>m</v>
          </cell>
          <cell r="E416">
            <v>110.41</v>
          </cell>
          <cell r="F416">
            <v>26.38</v>
          </cell>
          <cell r="G416">
            <v>136.80000000000001</v>
          </cell>
          <cell r="H416" t="str">
            <v>EC-OAE-22</v>
          </cell>
        </row>
        <row r="417">
          <cell r="A417" t="str">
            <v>2 S 03 401 02</v>
          </cell>
          <cell r="B417" t="str">
            <v>-</v>
          </cell>
          <cell r="C417" t="str">
            <v>Estaca tipo Franki D=400 mm</v>
          </cell>
          <cell r="D417" t="str">
            <v>m</v>
          </cell>
          <cell r="E417">
            <v>120.22</v>
          </cell>
          <cell r="F417">
            <v>28.73</v>
          </cell>
          <cell r="G417">
            <v>148.94999999999999</v>
          </cell>
          <cell r="H417" t="str">
            <v>EC-OAE-22</v>
          </cell>
        </row>
        <row r="418">
          <cell r="A418" t="str">
            <v>2 S 03 401 03</v>
          </cell>
          <cell r="B418" t="str">
            <v>-</v>
          </cell>
          <cell r="C418" t="str">
            <v>Estaca tipo Franki D=520 mm</v>
          </cell>
          <cell r="D418" t="str">
            <v>m</v>
          </cell>
          <cell r="E418">
            <v>166.79</v>
          </cell>
          <cell r="F418">
            <v>39.86</v>
          </cell>
          <cell r="G418">
            <v>206.66</v>
          </cell>
          <cell r="H418" t="str">
            <v>EC-OAE-22</v>
          </cell>
        </row>
        <row r="419">
          <cell r="A419" t="str">
            <v>2 S 03 401 04</v>
          </cell>
          <cell r="B419" t="str">
            <v>-</v>
          </cell>
          <cell r="C419" t="str">
            <v>Estaca tipo Franki D=600 mm</v>
          </cell>
          <cell r="D419" t="str">
            <v>m</v>
          </cell>
          <cell r="E419">
            <v>209.15</v>
          </cell>
          <cell r="F419">
            <v>49.98</v>
          </cell>
          <cell r="G419">
            <v>259.14</v>
          </cell>
          <cell r="H419" t="str">
            <v>EC-OAE-22</v>
          </cell>
        </row>
        <row r="420">
          <cell r="A420" t="str">
            <v>2 S 03 401 51</v>
          </cell>
          <cell r="B420" t="str">
            <v>-</v>
          </cell>
          <cell r="C420" t="str">
            <v>Estaca tipo Franki D=350 mm AC/BC</v>
          </cell>
          <cell r="D420" t="str">
            <v>m</v>
          </cell>
          <cell r="E420">
            <v>111.3</v>
          </cell>
          <cell r="F420">
            <v>26.6</v>
          </cell>
          <cell r="G420">
            <v>137.9</v>
          </cell>
          <cell r="H420" t="str">
            <v>EC-OAE-22</v>
          </cell>
        </row>
        <row r="421">
          <cell r="A421" t="str">
            <v>2 S 03 401 52</v>
          </cell>
          <cell r="B421" t="str">
            <v>-</v>
          </cell>
          <cell r="C421" t="str">
            <v>Estaca tipo Franki D=400 mm AC/BC</v>
          </cell>
          <cell r="D421" t="str">
            <v>m</v>
          </cell>
          <cell r="E421">
            <v>121.28</v>
          </cell>
          <cell r="F421">
            <v>28.98</v>
          </cell>
          <cell r="G421">
            <v>150.27000000000001</v>
          </cell>
          <cell r="H421" t="str">
            <v>EC-OAE-22</v>
          </cell>
        </row>
        <row r="422">
          <cell r="A422" t="str">
            <v>2 S 03 401 53</v>
          </cell>
          <cell r="B422" t="str">
            <v>-</v>
          </cell>
          <cell r="C422" t="str">
            <v>Estaca tipo Franki D=520 mm AC/BC</v>
          </cell>
          <cell r="D422" t="str">
            <v>m</v>
          </cell>
          <cell r="E422">
            <v>168.66</v>
          </cell>
          <cell r="F422">
            <v>40.299999999999997</v>
          </cell>
          <cell r="G422">
            <v>208.97</v>
          </cell>
          <cell r="H422" t="str">
            <v>EC-OAE-22</v>
          </cell>
        </row>
        <row r="423">
          <cell r="A423" t="str">
            <v>2 S 03 401 54</v>
          </cell>
          <cell r="B423" t="str">
            <v>-</v>
          </cell>
          <cell r="C423" t="str">
            <v>Estaca tipo Franki D=600 mm AC/BC</v>
          </cell>
          <cell r="D423" t="str">
            <v>m</v>
          </cell>
          <cell r="E423">
            <v>211.64</v>
          </cell>
          <cell r="F423">
            <v>50.58</v>
          </cell>
          <cell r="G423">
            <v>262.22000000000003</v>
          </cell>
          <cell r="H423" t="str">
            <v>EC-OAE-22</v>
          </cell>
        </row>
        <row r="424">
          <cell r="A424" t="str">
            <v>2 S 03 402 01</v>
          </cell>
          <cell r="B424" t="str">
            <v>-</v>
          </cell>
          <cell r="C424" t="str">
            <v>Cravação estacas pré-mold. de concreto 30 x 30 cm</v>
          </cell>
          <cell r="D424" t="str">
            <v>m</v>
          </cell>
          <cell r="E424">
            <v>114.46</v>
          </cell>
          <cell r="F424">
            <v>27.35</v>
          </cell>
          <cell r="G424">
            <v>141.81</v>
          </cell>
        </row>
        <row r="425">
          <cell r="A425" t="str">
            <v>2 S 03 402 51</v>
          </cell>
          <cell r="B425" t="str">
            <v>-</v>
          </cell>
          <cell r="C425" t="str">
            <v>Cravação estacas pré-mold. concreto 30x30 cm AC/BC</v>
          </cell>
          <cell r="D425" t="str">
            <v>m</v>
          </cell>
          <cell r="E425">
            <v>115.26</v>
          </cell>
          <cell r="F425">
            <v>27.54</v>
          </cell>
          <cell r="G425">
            <v>142.80000000000001</v>
          </cell>
        </row>
        <row r="426">
          <cell r="A426" t="str">
            <v>2 S 03 404 01</v>
          </cell>
          <cell r="B426" t="str">
            <v>-</v>
          </cell>
          <cell r="C426" t="str">
            <v>Forn. e crav. estacas perfil met. I de 10" simples</v>
          </cell>
          <cell r="D426" t="str">
            <v>m</v>
          </cell>
          <cell r="E426">
            <v>257.24</v>
          </cell>
          <cell r="F426">
            <v>61.48</v>
          </cell>
          <cell r="G426">
            <v>318.72000000000003</v>
          </cell>
        </row>
        <row r="427">
          <cell r="A427" t="str">
            <v>2 S 03 404 04</v>
          </cell>
          <cell r="B427" t="str">
            <v>-</v>
          </cell>
          <cell r="C427" t="str">
            <v>Forn. e crav. estacas perfil met. I de 10" duplo</v>
          </cell>
          <cell r="D427" t="str">
            <v>m</v>
          </cell>
          <cell r="E427">
            <v>416.51</v>
          </cell>
          <cell r="F427">
            <v>99.54</v>
          </cell>
          <cell r="G427">
            <v>516.05999999999995</v>
          </cell>
        </row>
        <row r="428">
          <cell r="A428" t="str">
            <v>2 S 03 404 11</v>
          </cell>
          <cell r="B428" t="str">
            <v>-</v>
          </cell>
          <cell r="C428" t="str">
            <v>Cravação estacas met. trilhos soldados - estrela</v>
          </cell>
          <cell r="D428" t="str">
            <v>m</v>
          </cell>
          <cell r="E428">
            <v>463.98</v>
          </cell>
          <cell r="F428">
            <v>110.89</v>
          </cell>
          <cell r="G428">
            <v>574.87</v>
          </cell>
        </row>
        <row r="429">
          <cell r="A429" t="str">
            <v>2 S 03 410 01</v>
          </cell>
          <cell r="B429" t="str">
            <v>-</v>
          </cell>
          <cell r="C429" t="str">
            <v>Tubulão a céu aberto diâmetro externo = 1,00 m</v>
          </cell>
          <cell r="D429" t="str">
            <v>m</v>
          </cell>
          <cell r="E429">
            <v>741.31</v>
          </cell>
          <cell r="F429">
            <v>177.17</v>
          </cell>
          <cell r="G429">
            <v>918.49</v>
          </cell>
          <cell r="H429" t="str">
            <v>DNER-ES-334/97</v>
          </cell>
        </row>
        <row r="430">
          <cell r="A430" t="str">
            <v>2 S 03 410 11</v>
          </cell>
          <cell r="B430" t="str">
            <v>-</v>
          </cell>
          <cell r="C430" t="str">
            <v>Tubulão a céu aberto diâmetro externo = 1,20 m</v>
          </cell>
          <cell r="D430" t="str">
            <v>m</v>
          </cell>
          <cell r="E430">
            <v>947.19</v>
          </cell>
          <cell r="F430">
            <v>226.37</v>
          </cell>
          <cell r="G430">
            <v>1173.57</v>
          </cell>
          <cell r="H430" t="str">
            <v>DNER-ES-334/97</v>
          </cell>
        </row>
        <row r="431">
          <cell r="A431" t="str">
            <v>2 S 03 410 21</v>
          </cell>
          <cell r="B431" t="str">
            <v>-</v>
          </cell>
          <cell r="C431" t="str">
            <v>Tubulão a céu aberto diâmetro externo = 1,40 m</v>
          </cell>
          <cell r="D431" t="str">
            <v>m</v>
          </cell>
          <cell r="E431">
            <v>1171</v>
          </cell>
          <cell r="F431">
            <v>279.86</v>
          </cell>
          <cell r="G431">
            <v>1450.87</v>
          </cell>
          <cell r="H431" t="str">
            <v>DNER-ES-334/97</v>
          </cell>
        </row>
        <row r="432">
          <cell r="A432" t="str">
            <v>2 S 03 410 31</v>
          </cell>
          <cell r="B432" t="str">
            <v>-</v>
          </cell>
          <cell r="C432" t="str">
            <v>Tubulão a céu aberto diâmetro externo = 1,60 m</v>
          </cell>
          <cell r="D432" t="str">
            <v>m</v>
          </cell>
          <cell r="E432">
            <v>1399.71</v>
          </cell>
          <cell r="F432">
            <v>334.53</v>
          </cell>
          <cell r="G432">
            <v>1734.24</v>
          </cell>
          <cell r="H432" t="str">
            <v>DNER-ES-334/97</v>
          </cell>
        </row>
        <row r="433">
          <cell r="A433" t="str">
            <v>2 S 03 410 41</v>
          </cell>
          <cell r="B433" t="str">
            <v>-</v>
          </cell>
          <cell r="C433" t="str">
            <v>Tubulão a céu aberto diâmetro externo = 1,80 m</v>
          </cell>
          <cell r="D433" t="str">
            <v>m</v>
          </cell>
          <cell r="E433">
            <v>1672.3</v>
          </cell>
          <cell r="F433">
            <v>399.68</v>
          </cell>
          <cell r="G433">
            <v>2071.98</v>
          </cell>
          <cell r="H433" t="str">
            <v>DNER-ES-334/97</v>
          </cell>
        </row>
        <row r="434">
          <cell r="A434" t="str">
            <v>2 S 03 410 51</v>
          </cell>
          <cell r="B434" t="str">
            <v>-</v>
          </cell>
          <cell r="C434" t="str">
            <v>Tubulão a céu aberto diâmetro externo = 2,00 m</v>
          </cell>
          <cell r="D434" t="str">
            <v>m</v>
          </cell>
          <cell r="E434">
            <v>1976.96</v>
          </cell>
          <cell r="F434">
            <v>472.49</v>
          </cell>
          <cell r="G434">
            <v>2449.46</v>
          </cell>
          <cell r="H434" t="str">
            <v>DNER-ES-334/97</v>
          </cell>
        </row>
        <row r="435">
          <cell r="A435" t="str">
            <v>2 S 03 410 61</v>
          </cell>
          <cell r="B435" t="str">
            <v>-</v>
          </cell>
          <cell r="C435" t="str">
            <v>Tubulão a céu aberto diâmetro externo = 2,20 m</v>
          </cell>
          <cell r="D435" t="str">
            <v>m</v>
          </cell>
          <cell r="E435">
            <v>2349.23</v>
          </cell>
          <cell r="F435">
            <v>561.46</v>
          </cell>
          <cell r="G435">
            <v>2910.69</v>
          </cell>
          <cell r="H435" t="str">
            <v>DNER-ES-334/97</v>
          </cell>
        </row>
        <row r="436">
          <cell r="A436" t="str">
            <v>2 S 03 411 11</v>
          </cell>
          <cell r="B436" t="str">
            <v>-</v>
          </cell>
          <cell r="C436" t="str">
            <v>Tub.ar comp.D=1,2 m prof.até 12 m lâmina d'água LF</v>
          </cell>
          <cell r="D436" t="str">
            <v>m</v>
          </cell>
          <cell r="E436">
            <v>1993.4</v>
          </cell>
          <cell r="F436">
            <v>476.42</v>
          </cell>
          <cell r="G436">
            <v>2469.8200000000002</v>
          </cell>
          <cell r="H436" t="str">
            <v>DNER-ES-334/97</v>
          </cell>
        </row>
        <row r="437">
          <cell r="A437" t="str">
            <v>2 S 03 411 12</v>
          </cell>
          <cell r="B437" t="str">
            <v>-</v>
          </cell>
          <cell r="C437" t="str">
            <v>Tub.ar comp.D=1,2 m prof. 12/18 m lâmina d'água LF</v>
          </cell>
          <cell r="D437" t="str">
            <v>m</v>
          </cell>
          <cell r="E437">
            <v>2202.86</v>
          </cell>
          <cell r="F437">
            <v>526.48</v>
          </cell>
          <cell r="G437">
            <v>2739.35</v>
          </cell>
          <cell r="H437" t="str">
            <v>DNER-ES-334/97</v>
          </cell>
        </row>
        <row r="438">
          <cell r="A438" t="str">
            <v>2 S 03 411 13</v>
          </cell>
          <cell r="B438" t="str">
            <v>-</v>
          </cell>
          <cell r="C438" t="str">
            <v>Tub.ar comp.D=1,2 m prof. 18/24 m lâmina d'água LF</v>
          </cell>
          <cell r="D438" t="str">
            <v>m</v>
          </cell>
          <cell r="E438">
            <v>2431.29</v>
          </cell>
          <cell r="F438">
            <v>581.08000000000004</v>
          </cell>
          <cell r="G438">
            <v>3012.37</v>
          </cell>
          <cell r="H438" t="str">
            <v>DNER-ES-334/97</v>
          </cell>
        </row>
        <row r="439">
          <cell r="A439" t="str">
            <v>2 S 03 411 14</v>
          </cell>
          <cell r="B439" t="str">
            <v>-</v>
          </cell>
          <cell r="C439" t="str">
            <v>Tub.ar comp.D=1,2 m prof. 24/27 m lâmina d'água LF</v>
          </cell>
          <cell r="D439" t="str">
            <v>m</v>
          </cell>
          <cell r="E439">
            <v>2767.64</v>
          </cell>
          <cell r="F439">
            <v>661.46</v>
          </cell>
          <cell r="G439">
            <v>3429.11</v>
          </cell>
          <cell r="H439" t="str">
            <v>DNER-ES-334/97</v>
          </cell>
        </row>
        <row r="440">
          <cell r="A440" t="str">
            <v>2 S 03 411 15</v>
          </cell>
          <cell r="B440" t="str">
            <v>-</v>
          </cell>
          <cell r="C440" t="str">
            <v>Tub.ar.comp.D=1,2 m prof. 27/31 m lâmina d'água LF</v>
          </cell>
          <cell r="D440" t="str">
            <v>m</v>
          </cell>
          <cell r="E440">
            <v>3253.02</v>
          </cell>
          <cell r="F440">
            <v>777.47</v>
          </cell>
          <cell r="G440">
            <v>4030.5</v>
          </cell>
          <cell r="H440" t="str">
            <v>DNER-ES-334/97</v>
          </cell>
        </row>
        <row r="441">
          <cell r="A441" t="str">
            <v>2 S 03 411 21</v>
          </cell>
          <cell r="B441" t="str">
            <v>-</v>
          </cell>
          <cell r="C441" t="str">
            <v>Tub.ar.comp.D=1,4 m prof.até 12 m lâmina d'água LF</v>
          </cell>
          <cell r="D441" t="str">
            <v>m</v>
          </cell>
          <cell r="E441">
            <v>2555.09</v>
          </cell>
          <cell r="F441">
            <v>610.66</v>
          </cell>
          <cell r="G441">
            <v>3165.76</v>
          </cell>
          <cell r="H441" t="str">
            <v>DNER-ES-334/97</v>
          </cell>
        </row>
        <row r="442">
          <cell r="A442" t="str">
            <v>2 S 03 411 22</v>
          </cell>
          <cell r="B442" t="str">
            <v>-</v>
          </cell>
          <cell r="C442" t="str">
            <v>Tub.ar comp.D=1,4 m prof. 12/18 m lâmina d'água LF</v>
          </cell>
          <cell r="D442" t="str">
            <v>m</v>
          </cell>
          <cell r="E442">
            <v>2836.51</v>
          </cell>
          <cell r="F442">
            <v>677.92</v>
          </cell>
          <cell r="G442">
            <v>3514.44</v>
          </cell>
          <cell r="H442" t="str">
            <v>DNER-ES-334/97</v>
          </cell>
        </row>
        <row r="443">
          <cell r="A443" t="str">
            <v>2 S 03 411 23</v>
          </cell>
          <cell r="B443" t="str">
            <v>-</v>
          </cell>
          <cell r="C443" t="str">
            <v>Tub.ar comp.D=1,4 m prof. 18/24 m lâmina d'água LF</v>
          </cell>
          <cell r="D443" t="str">
            <v>m</v>
          </cell>
          <cell r="E443">
            <v>3142.81</v>
          </cell>
          <cell r="F443">
            <v>751.13</v>
          </cell>
          <cell r="G443">
            <v>3893.94</v>
          </cell>
          <cell r="H443" t="str">
            <v>DNER-ES-334/97</v>
          </cell>
        </row>
        <row r="444">
          <cell r="A444" t="str">
            <v>2 S 03 411 24</v>
          </cell>
          <cell r="B444" t="str">
            <v>-</v>
          </cell>
          <cell r="C444" t="str">
            <v>Tub.ar comp.D=1,4 m prof. 24/27 m lâmina d'água LF</v>
          </cell>
          <cell r="D444" t="str">
            <v>m</v>
          </cell>
          <cell r="E444">
            <v>3594.12</v>
          </cell>
          <cell r="F444">
            <v>858.99</v>
          </cell>
          <cell r="G444">
            <v>4453.1099999999997</v>
          </cell>
          <cell r="H444" t="str">
            <v>DNER-ES-334/97</v>
          </cell>
        </row>
        <row r="445">
          <cell r="A445" t="str">
            <v>2 S 03 411 25</v>
          </cell>
          <cell r="B445" t="str">
            <v>-</v>
          </cell>
          <cell r="C445" t="str">
            <v>Tub.ar comp.D=1,4 m prof. 27/31 m lâmina d'água LF</v>
          </cell>
          <cell r="D445" t="str">
            <v>m</v>
          </cell>
          <cell r="E445">
            <v>4360.33</v>
          </cell>
          <cell r="F445">
            <v>1042.1199999999999</v>
          </cell>
          <cell r="G445">
            <v>5402.45</v>
          </cell>
          <cell r="H445" t="str">
            <v>DNER-ES-334/97</v>
          </cell>
        </row>
        <row r="446">
          <cell r="A446" t="str">
            <v>2 S 03 411 31</v>
          </cell>
          <cell r="B446" t="str">
            <v>-</v>
          </cell>
          <cell r="C446" t="str">
            <v>Tub.ar comp.D=1,6 m prof.até 12 m lâmina d'água LF</v>
          </cell>
          <cell r="D446" t="str">
            <v>m</v>
          </cell>
          <cell r="E446">
            <v>3218.92</v>
          </cell>
          <cell r="F446">
            <v>769.32</v>
          </cell>
          <cell r="G446">
            <v>3988.25</v>
          </cell>
          <cell r="H446" t="str">
            <v>DNER-ES-334/97</v>
          </cell>
        </row>
        <row r="447">
          <cell r="A447" t="str">
            <v>2 S 03 411 32</v>
          </cell>
          <cell r="B447" t="str">
            <v>-</v>
          </cell>
          <cell r="C447" t="str">
            <v>Tub.ar comp.D=1,6 m prof. 12/18 m lâmina d'água LF</v>
          </cell>
          <cell r="D447" t="str">
            <v>m</v>
          </cell>
          <cell r="E447">
            <v>3590.53</v>
          </cell>
          <cell r="F447">
            <v>858.13</v>
          </cell>
          <cell r="G447">
            <v>4448.67</v>
          </cell>
          <cell r="H447" t="str">
            <v>DNER-ES-334/97</v>
          </cell>
        </row>
        <row r="448">
          <cell r="A448" t="str">
            <v>2 S 03 411 33</v>
          </cell>
          <cell r="B448" t="str">
            <v>-</v>
          </cell>
          <cell r="C448" t="str">
            <v>Tub.ar comp.D=1,6 m prof. 18/24 m lâmina d'água LF</v>
          </cell>
          <cell r="D448" t="str">
            <v>m</v>
          </cell>
          <cell r="E448">
            <v>3995.32</v>
          </cell>
          <cell r="F448">
            <v>954.88</v>
          </cell>
          <cell r="G448">
            <v>4950.2</v>
          </cell>
          <cell r="H448" t="str">
            <v>DNER-ES-334/97</v>
          </cell>
        </row>
        <row r="449">
          <cell r="A449" t="str">
            <v>2 S 03 411 34</v>
          </cell>
          <cell r="B449" t="str">
            <v>-</v>
          </cell>
          <cell r="C449" t="str">
            <v>Tub.ar comp.D=1,6 m prof. 24/27 m lâmina d'água LF</v>
          </cell>
          <cell r="D449" t="str">
            <v>m</v>
          </cell>
          <cell r="E449">
            <v>4591.9799999999996</v>
          </cell>
          <cell r="F449">
            <v>1097.48</v>
          </cell>
          <cell r="G449">
            <v>5689.47</v>
          </cell>
          <cell r="H449" t="str">
            <v>DNER-ES-334/97</v>
          </cell>
        </row>
        <row r="450">
          <cell r="A450" t="str">
            <v>2 S 03 411 35</v>
          </cell>
          <cell r="B450" t="str">
            <v>-</v>
          </cell>
          <cell r="C450" t="str">
            <v>Tub.ar comp.D=1,6 m prof. 27/31 m lâmina d'água LF</v>
          </cell>
          <cell r="D450" t="str">
            <v>m</v>
          </cell>
          <cell r="E450">
            <v>5604.28</v>
          </cell>
          <cell r="F450">
            <v>1339.42</v>
          </cell>
          <cell r="G450">
            <v>6943.7</v>
          </cell>
          <cell r="H450" t="str">
            <v>DNER-ES-334/97</v>
          </cell>
        </row>
        <row r="451">
          <cell r="A451" t="str">
            <v>2 S 03 411 41</v>
          </cell>
          <cell r="B451" t="str">
            <v>-</v>
          </cell>
          <cell r="C451" t="str">
            <v>Tub.ar comp.D=1,8 m prof.até 12 m lâmina d'água LF</v>
          </cell>
          <cell r="D451" t="str">
            <v>m</v>
          </cell>
          <cell r="E451">
            <v>4011.6</v>
          </cell>
          <cell r="F451">
            <v>958.77</v>
          </cell>
          <cell r="G451">
            <v>4970.38</v>
          </cell>
          <cell r="H451" t="str">
            <v>DNER-ES-334/97</v>
          </cell>
        </row>
        <row r="452">
          <cell r="A452" t="str">
            <v>2 S 03 411 42</v>
          </cell>
          <cell r="B452" t="str">
            <v>-</v>
          </cell>
          <cell r="C452" t="str">
            <v>Tub.ar comp.D=1,8 m prof. 12/18 m lâmina d'água LF</v>
          </cell>
          <cell r="D452" t="str">
            <v>m</v>
          </cell>
          <cell r="E452">
            <v>4488.34</v>
          </cell>
          <cell r="F452">
            <v>1072.71</v>
          </cell>
          <cell r="G452">
            <v>5561.06</v>
          </cell>
          <cell r="H452" t="str">
            <v>DNER-ES-334/97</v>
          </cell>
        </row>
        <row r="453">
          <cell r="A453" t="str">
            <v>2 S 03 411 43</v>
          </cell>
          <cell r="B453" t="str">
            <v>-</v>
          </cell>
          <cell r="C453" t="str">
            <v>Tub.ar comp.D=1,8 m prof. 18/24 m lâmina d'água LF</v>
          </cell>
          <cell r="D453" t="str">
            <v>m</v>
          </cell>
          <cell r="E453">
            <v>5011.3999999999996</v>
          </cell>
          <cell r="F453">
            <v>1197.72</v>
          </cell>
          <cell r="G453">
            <v>6219.13</v>
          </cell>
          <cell r="H453" t="str">
            <v>DNER-ES-334/97</v>
          </cell>
        </row>
        <row r="454">
          <cell r="A454" t="str">
            <v>2 S 03 411 44</v>
          </cell>
          <cell r="B454" t="str">
            <v>-</v>
          </cell>
          <cell r="C454" t="str">
            <v>Tub.ar comp.D=1,8 m prof. 24/27 m lâmina d'água LF</v>
          </cell>
          <cell r="D454" t="str">
            <v>m</v>
          </cell>
          <cell r="E454">
            <v>5785.53</v>
          </cell>
          <cell r="F454">
            <v>1382.74</v>
          </cell>
          <cell r="G454">
            <v>7168.28</v>
          </cell>
          <cell r="H454" t="str">
            <v>DNER-ES-334/97</v>
          </cell>
        </row>
        <row r="455">
          <cell r="A455" t="str">
            <v>2 S 03 411 45</v>
          </cell>
          <cell r="B455" t="str">
            <v>-</v>
          </cell>
          <cell r="C455" t="str">
            <v>Tub.ar comp.D=1,8 m prof. 27/31 m lâmina d'água LF</v>
          </cell>
          <cell r="D455" t="str">
            <v>m</v>
          </cell>
          <cell r="E455">
            <v>7093.4</v>
          </cell>
          <cell r="F455">
            <v>1695.32</v>
          </cell>
          <cell r="G455">
            <v>8788.7199999999993</v>
          </cell>
          <cell r="H455" t="str">
            <v>DNER-ES-334/97</v>
          </cell>
        </row>
        <row r="456">
          <cell r="A456" t="str">
            <v>2 S 03 411 51</v>
          </cell>
          <cell r="B456" t="str">
            <v>-</v>
          </cell>
          <cell r="C456" t="str">
            <v>Tub.ar comp.D=2,0 m até 12 m lâmina d'água LF</v>
          </cell>
          <cell r="D456" t="str">
            <v>m</v>
          </cell>
          <cell r="E456">
            <v>4766.1899999999996</v>
          </cell>
          <cell r="F456">
            <v>1139.1199999999999</v>
          </cell>
          <cell r="G456">
            <v>5905.32</v>
          </cell>
          <cell r="H456" t="str">
            <v>DNER-ES-334/97</v>
          </cell>
        </row>
        <row r="457">
          <cell r="A457" t="str">
            <v>2 S 03 411 52</v>
          </cell>
          <cell r="B457" t="str">
            <v>-</v>
          </cell>
          <cell r="C457" t="str">
            <v>Tub.ar comp.D=2,0 m prof. 12/18 m lâmina d'água LF</v>
          </cell>
          <cell r="D457" t="str">
            <v>m</v>
          </cell>
          <cell r="E457">
            <v>5342</v>
          </cell>
          <cell r="F457">
            <v>1276.73</v>
          </cell>
          <cell r="G457">
            <v>6618.74</v>
          </cell>
          <cell r="H457" t="str">
            <v>DNER-ES-334/97</v>
          </cell>
        </row>
        <row r="458">
          <cell r="A458" t="str">
            <v>2 S 03 411 53</v>
          </cell>
          <cell r="B458" t="str">
            <v>-</v>
          </cell>
          <cell r="C458" t="str">
            <v>Tub.ar comp.D=2,0 m prof.18/24 m lâmina d'água LF</v>
          </cell>
          <cell r="D458" t="str">
            <v>m</v>
          </cell>
          <cell r="E458">
            <v>5991.78</v>
          </cell>
          <cell r="F458">
            <v>1432.03</v>
          </cell>
          <cell r="G458">
            <v>7423.81</v>
          </cell>
          <cell r="H458" t="str">
            <v>DNER-ES-334/97</v>
          </cell>
        </row>
        <row r="459">
          <cell r="A459" t="str">
            <v>2 S 03 411 54</v>
          </cell>
          <cell r="B459" t="str">
            <v>-</v>
          </cell>
          <cell r="C459" t="str">
            <v>Tub.ar comp.D=2,0 m prof.24/27 m lâmina d'água LF</v>
          </cell>
          <cell r="D459" t="str">
            <v>m</v>
          </cell>
          <cell r="E459">
            <v>6894.5</v>
          </cell>
          <cell r="F459">
            <v>1647.78</v>
          </cell>
          <cell r="G459">
            <v>8542.2800000000007</v>
          </cell>
          <cell r="H459" t="str">
            <v>DNER-ES-334/97</v>
          </cell>
        </row>
        <row r="460">
          <cell r="A460" t="str">
            <v>2 S 03 411 55</v>
          </cell>
          <cell r="B460" t="str">
            <v>-</v>
          </cell>
          <cell r="C460" t="str">
            <v>Tub.ar comp.D=2,0 m prof.27/31 m lâmina d'água LF</v>
          </cell>
          <cell r="D460" t="str">
            <v>m</v>
          </cell>
          <cell r="E460">
            <v>8463.9500000000007</v>
          </cell>
          <cell r="F460">
            <v>2022.88</v>
          </cell>
          <cell r="G460">
            <v>10486.84</v>
          </cell>
          <cell r="H460" t="str">
            <v>DNER-ES-334/97</v>
          </cell>
        </row>
        <row r="461">
          <cell r="A461" t="str">
            <v>2 S 03 411 61</v>
          </cell>
          <cell r="B461" t="str">
            <v>-</v>
          </cell>
          <cell r="C461" t="str">
            <v>Tub.ar comp.D=2,2 m prof.até 12 m lâmina d'água LF</v>
          </cell>
          <cell r="D461" t="str">
            <v>m</v>
          </cell>
          <cell r="E461">
            <v>5836.08</v>
          </cell>
          <cell r="F461">
            <v>1394.82</v>
          </cell>
          <cell r="G461">
            <v>7230.9</v>
          </cell>
          <cell r="H461" t="str">
            <v>DNER-ES-334/97</v>
          </cell>
        </row>
        <row r="462">
          <cell r="A462" t="str">
            <v>2 S 03 411 62</v>
          </cell>
          <cell r="B462" t="str">
            <v>-</v>
          </cell>
          <cell r="C462" t="str">
            <v>Tub.ar comp.D=2,2 m prof.12/18 m lâmina d'água LF</v>
          </cell>
          <cell r="D462" t="str">
            <v>m</v>
          </cell>
          <cell r="E462">
            <v>6555.67</v>
          </cell>
          <cell r="F462">
            <v>1566.8</v>
          </cell>
          <cell r="G462">
            <v>8122.48</v>
          </cell>
          <cell r="H462" t="str">
            <v>DNER-ES-334/97</v>
          </cell>
        </row>
        <row r="463">
          <cell r="A463" t="str">
            <v>2 S 03 411 63</v>
          </cell>
          <cell r="B463" t="str">
            <v>-</v>
          </cell>
          <cell r="C463" t="str">
            <v>Tub.ar comp.D=2,2 m prof.18/24 m lâmina d'água LF</v>
          </cell>
          <cell r="D463" t="str">
            <v>m</v>
          </cell>
          <cell r="E463">
            <v>7341.13</v>
          </cell>
          <cell r="F463">
            <v>1754.53</v>
          </cell>
          <cell r="G463">
            <v>9095.66</v>
          </cell>
          <cell r="H463" t="str">
            <v>DNER-ES-334/97</v>
          </cell>
        </row>
        <row r="464">
          <cell r="A464" t="str">
            <v>2 S 03 411 64</v>
          </cell>
          <cell r="B464" t="str">
            <v>-</v>
          </cell>
          <cell r="C464" t="str">
            <v>Tub.ar comp.D=2,2 m prof.24/27 m lâmina d'água LF</v>
          </cell>
          <cell r="D464" t="str">
            <v>m</v>
          </cell>
          <cell r="E464">
            <v>8496.82</v>
          </cell>
          <cell r="F464">
            <v>2030.74</v>
          </cell>
          <cell r="G464">
            <v>10527.56</v>
          </cell>
          <cell r="H464" t="str">
            <v>DNER-ES-334/97</v>
          </cell>
        </row>
        <row r="465">
          <cell r="A465" t="str">
            <v>2 S 03 411 65</v>
          </cell>
          <cell r="B465" t="str">
            <v>-</v>
          </cell>
          <cell r="C465" t="str">
            <v>Tub.ar comp.D=2,2 m prof.27/31m lâmina d'água LF</v>
          </cell>
          <cell r="D465" t="str">
            <v>m</v>
          </cell>
          <cell r="E465">
            <v>10119.93</v>
          </cell>
          <cell r="F465">
            <v>2418.66</v>
          </cell>
          <cell r="G465">
            <v>12538.6</v>
          </cell>
          <cell r="H465" t="str">
            <v>DNER-ES-334/97</v>
          </cell>
        </row>
        <row r="466">
          <cell r="A466" t="str">
            <v>2 S 03 412 01</v>
          </cell>
          <cell r="B466" t="str">
            <v>-</v>
          </cell>
          <cell r="C466" t="str">
            <v>Esc.p/alarg. base tub.ar comp.prof. até 12 m LF</v>
          </cell>
          <cell r="D466" t="str">
            <v>m³</v>
          </cell>
          <cell r="E466">
            <v>1048.28</v>
          </cell>
          <cell r="F466">
            <v>250.54</v>
          </cell>
          <cell r="G466">
            <v>1298.82</v>
          </cell>
        </row>
        <row r="467">
          <cell r="A467" t="str">
            <v>2 S 03 412 02</v>
          </cell>
          <cell r="B467" t="str">
            <v>-</v>
          </cell>
          <cell r="C467" t="str">
            <v>Esc.p/alarg. base tub.ar comp.prof.12/18 m LF</v>
          </cell>
          <cell r="D467" t="str">
            <v>m³</v>
          </cell>
          <cell r="E467">
            <v>1230.58</v>
          </cell>
          <cell r="F467">
            <v>294.11</v>
          </cell>
          <cell r="G467">
            <v>1524.7</v>
          </cell>
        </row>
        <row r="468">
          <cell r="A468" t="str">
            <v>2 S 03 412 03</v>
          </cell>
          <cell r="B468" t="str">
            <v>-</v>
          </cell>
          <cell r="C468" t="str">
            <v>Esc.p/alarg. base tub.ar comp.prof.18/24 m LF</v>
          </cell>
          <cell r="D468" t="str">
            <v>m³</v>
          </cell>
          <cell r="E468">
            <v>1429.1</v>
          </cell>
          <cell r="F468">
            <v>341.55</v>
          </cell>
          <cell r="G468">
            <v>1770.66</v>
          </cell>
        </row>
        <row r="469">
          <cell r="A469" t="str">
            <v>2 S 03 411 04</v>
          </cell>
          <cell r="B469" t="str">
            <v>-</v>
          </cell>
          <cell r="C469" t="str">
            <v>Esc.p/alarg. base tub.ar comp.prof.24/27 m LF</v>
          </cell>
          <cell r="D469" t="str">
            <v>m³</v>
          </cell>
          <cell r="E469">
            <v>1721.3</v>
          </cell>
          <cell r="F469">
            <v>411.39</v>
          </cell>
          <cell r="G469">
            <v>2132.69</v>
          </cell>
        </row>
        <row r="470">
          <cell r="A470" t="str">
            <v>2 S 03 411 05</v>
          </cell>
          <cell r="B470" t="str">
            <v>-</v>
          </cell>
          <cell r="C470" t="str">
            <v>Esc.p/alarg. base tub.ar comp.prof.27/31m LF</v>
          </cell>
          <cell r="D470" t="str">
            <v>m³</v>
          </cell>
          <cell r="E470">
            <v>2118.37</v>
          </cell>
          <cell r="F470">
            <v>530.19000000000005</v>
          </cell>
          <cell r="G470">
            <v>2648.56</v>
          </cell>
        </row>
        <row r="471">
          <cell r="A471" t="str">
            <v>2 S 03 411 11</v>
          </cell>
          <cell r="B471" t="str">
            <v>-</v>
          </cell>
          <cell r="C471" t="str">
            <v>Forn.lanç.conc. base tub.ar comp.até 12m LF</v>
          </cell>
          <cell r="D471" t="str">
            <v>m³</v>
          </cell>
          <cell r="E471">
            <v>219.67</v>
          </cell>
          <cell r="F471">
            <v>52.5</v>
          </cell>
          <cell r="G471">
            <v>272.17</v>
          </cell>
          <cell r="H471" t="str">
            <v>DNER-ES-335/97</v>
          </cell>
        </row>
        <row r="472">
          <cell r="A472" t="str">
            <v>2 S 03 411 12</v>
          </cell>
          <cell r="B472" t="str">
            <v>-</v>
          </cell>
          <cell r="C472" t="str">
            <v>Forn.lanc.conc.base tub.ar comp.prof.12/18m LF</v>
          </cell>
          <cell r="D472" t="str">
            <v>m³</v>
          </cell>
          <cell r="E472">
            <v>235.26</v>
          </cell>
          <cell r="F472">
            <v>56.22</v>
          </cell>
          <cell r="G472">
            <v>291.49</v>
          </cell>
          <cell r="H472" t="str">
            <v>DNER-ES-335/97</v>
          </cell>
        </row>
        <row r="473">
          <cell r="A473" t="str">
            <v>2 S 03 411 13</v>
          </cell>
          <cell r="B473" t="str">
            <v>-</v>
          </cell>
          <cell r="C473" t="str">
            <v>Forn.lanç.conc.base tub.ar comp.prof.18/24m LF</v>
          </cell>
          <cell r="D473" t="str">
            <v>m³</v>
          </cell>
          <cell r="E473">
            <v>252.27</v>
          </cell>
          <cell r="F473">
            <v>60.29</v>
          </cell>
          <cell r="G473">
            <v>312.57</v>
          </cell>
          <cell r="H473" t="str">
            <v>DNER-ES-335/97</v>
          </cell>
        </row>
        <row r="474">
          <cell r="A474" t="str">
            <v>2 S 03 411 14</v>
          </cell>
          <cell r="B474" t="str">
            <v>-</v>
          </cell>
          <cell r="C474" t="str">
            <v>Forn.lanç.conc.base tub.ar comp.prof.24/27m LF</v>
          </cell>
          <cell r="D474" t="str">
            <v>m³</v>
          </cell>
          <cell r="E474">
            <v>276.95999999999998</v>
          </cell>
          <cell r="F474">
            <v>66.19</v>
          </cell>
          <cell r="G474">
            <v>343.15</v>
          </cell>
          <cell r="H474" t="str">
            <v>DNER-ES-335/97</v>
          </cell>
        </row>
        <row r="475">
          <cell r="A475" t="str">
            <v>2 S 03 411 15</v>
          </cell>
          <cell r="B475" t="str">
            <v>-</v>
          </cell>
          <cell r="C475" t="str">
            <v>Forn.lanç.conc.base tub.ar comp.prof. 27/31m LF</v>
          </cell>
          <cell r="D475" t="str">
            <v>m³</v>
          </cell>
          <cell r="E475">
            <v>318.41000000000003</v>
          </cell>
          <cell r="F475">
            <v>76.099999999999994</v>
          </cell>
          <cell r="G475">
            <v>394.51</v>
          </cell>
          <cell r="H475" t="str">
            <v>DNER-ES-335/97</v>
          </cell>
        </row>
        <row r="476">
          <cell r="A476" t="str">
            <v>2 S 03 411 61</v>
          </cell>
          <cell r="B476" t="str">
            <v>-</v>
          </cell>
          <cell r="C476" t="str">
            <v>Forn.lanç.c. base tub.ar comp.até 12m LF/AC/BC/PC</v>
          </cell>
          <cell r="D476" t="str">
            <v>m³</v>
          </cell>
          <cell r="E476">
            <v>227.12</v>
          </cell>
          <cell r="F476">
            <v>54.28</v>
          </cell>
          <cell r="G476">
            <v>281.39999999999998</v>
          </cell>
          <cell r="H476" t="str">
            <v>DNER-ES-335/97</v>
          </cell>
        </row>
        <row r="477">
          <cell r="A477" t="str">
            <v>2 S 03 411 62</v>
          </cell>
          <cell r="B477" t="str">
            <v>-</v>
          </cell>
          <cell r="C477" t="str">
            <v>Forn.lanc.c.base tub.ar comp.pr.12/18m LF/AC/BC/PC</v>
          </cell>
          <cell r="D477" t="str">
            <v>m³</v>
          </cell>
          <cell r="E477">
            <v>263.70999999999998</v>
          </cell>
          <cell r="F477">
            <v>63.02</v>
          </cell>
          <cell r="G477">
            <v>326.74</v>
          </cell>
          <cell r="H477" t="str">
            <v>DNER-ES-335/97</v>
          </cell>
        </row>
        <row r="478">
          <cell r="A478" t="str">
            <v>2 S 03 411 63</v>
          </cell>
          <cell r="B478" t="str">
            <v>-</v>
          </cell>
          <cell r="C478" t="str">
            <v>Forn.lanç.c.base tub.ar comp.pr.18/24m LF/AC/BC/PC</v>
          </cell>
          <cell r="D478" t="str">
            <v>m³</v>
          </cell>
          <cell r="E478">
            <v>259.72000000000003</v>
          </cell>
          <cell r="F478">
            <v>62.07</v>
          </cell>
          <cell r="G478">
            <v>321.8</v>
          </cell>
          <cell r="H478" t="str">
            <v>DNER-ES-335/97</v>
          </cell>
        </row>
        <row r="479">
          <cell r="A479" t="str">
            <v>2 S 03 411 64</v>
          </cell>
          <cell r="B479" t="str">
            <v>-</v>
          </cell>
          <cell r="C479" t="str">
            <v>Forn.lanç.c.base tub.ar comp.pr.24/27m LF/AC/BC/PC</v>
          </cell>
          <cell r="D479" t="str">
            <v>m³</v>
          </cell>
          <cell r="E479">
            <v>284.41000000000003</v>
          </cell>
          <cell r="F479">
            <v>67.97</v>
          </cell>
          <cell r="G479">
            <v>352.38</v>
          </cell>
          <cell r="H479" t="str">
            <v>DNER-ES-335/97</v>
          </cell>
        </row>
        <row r="480">
          <cell r="A480" t="str">
            <v>2 S 03 411 65</v>
          </cell>
          <cell r="B480" t="str">
            <v>-</v>
          </cell>
          <cell r="C480" t="str">
            <v>Forn.lanç.c.base tub.ar comp.pr.27/31m LF/AC/BC/PC</v>
          </cell>
          <cell r="D480" t="str">
            <v>m³</v>
          </cell>
          <cell r="E480">
            <v>325.86</v>
          </cell>
          <cell r="F480">
            <v>77.88</v>
          </cell>
          <cell r="G480">
            <v>403.74</v>
          </cell>
          <cell r="H480" t="str">
            <v>DNER-ES-335/97</v>
          </cell>
        </row>
        <row r="481">
          <cell r="A481" t="str">
            <v>2 S 03 415 01</v>
          </cell>
          <cell r="B481" t="str">
            <v>-</v>
          </cell>
          <cell r="C481" t="str">
            <v>Tub.céu aberto diâmetro externo=1,00 m c/AC/BC/PC</v>
          </cell>
          <cell r="D481" t="str">
            <v>m</v>
          </cell>
          <cell r="E481">
            <v>747.73</v>
          </cell>
          <cell r="F481">
            <v>178.7</v>
          </cell>
          <cell r="G481">
            <v>926.44</v>
          </cell>
        </row>
        <row r="482">
          <cell r="A482" t="str">
            <v>2 S 03 415 11</v>
          </cell>
          <cell r="B482" t="str">
            <v>-</v>
          </cell>
          <cell r="C482" t="str">
            <v>Tub.céu aberto diâmetro externo =1,20 m c/AC/BC/PC</v>
          </cell>
          <cell r="D482" t="str">
            <v>m</v>
          </cell>
          <cell r="E482">
            <v>956.5</v>
          </cell>
          <cell r="F482">
            <v>228.6</v>
          </cell>
          <cell r="G482">
            <v>1185.0999999999999</v>
          </cell>
        </row>
        <row r="483">
          <cell r="A483" t="str">
            <v>2 S03 415 21</v>
          </cell>
          <cell r="B483" t="str">
            <v>-</v>
          </cell>
          <cell r="C483" t="str">
            <v>Tub.céu aberto diâmetro externo=1,40 m c/AC/BC/PC</v>
          </cell>
          <cell r="D483" t="str">
            <v>m</v>
          </cell>
          <cell r="E483">
            <v>1183.53</v>
          </cell>
          <cell r="F483">
            <v>282.86</v>
          </cell>
          <cell r="G483">
            <v>1466.4</v>
          </cell>
        </row>
        <row r="484">
          <cell r="A484" t="str">
            <v>2 S 03 415 31</v>
          </cell>
          <cell r="B484" t="str">
            <v>-</v>
          </cell>
          <cell r="C484" t="str">
            <v>Tub.céu aberto diâmetro externo=1,60 m c/AC/BC/PC</v>
          </cell>
          <cell r="D484" t="str">
            <v>m</v>
          </cell>
          <cell r="E484">
            <v>1415.92</v>
          </cell>
          <cell r="F484">
            <v>338.4</v>
          </cell>
          <cell r="G484">
            <v>1754.33</v>
          </cell>
        </row>
        <row r="485">
          <cell r="A485" t="str">
            <v>2 S 03 415 41</v>
          </cell>
          <cell r="B485" t="str">
            <v>-</v>
          </cell>
          <cell r="C485" t="str">
            <v>Tub.céu aberto diâmetro externo=1,80 m c/AC/BC/PC</v>
          </cell>
          <cell r="D485" t="str">
            <v>m</v>
          </cell>
          <cell r="E485">
            <v>1692.98</v>
          </cell>
          <cell r="F485">
            <v>404.62</v>
          </cell>
          <cell r="G485">
            <v>2097.6</v>
          </cell>
        </row>
        <row r="486">
          <cell r="A486" t="str">
            <v>2 S 03 415 51</v>
          </cell>
          <cell r="B486" t="str">
            <v>-</v>
          </cell>
          <cell r="C486" t="str">
            <v>Tub.céu aberto diâmetro externo=2,00 m c/AC/BC/PC</v>
          </cell>
          <cell r="D486" t="str">
            <v>m</v>
          </cell>
          <cell r="E486">
            <v>2002.62</v>
          </cell>
          <cell r="F486">
            <v>478.62</v>
          </cell>
          <cell r="G486">
            <v>2481.25</v>
          </cell>
        </row>
        <row r="487">
          <cell r="A487" t="str">
            <v>2 S 03 415 61</v>
          </cell>
          <cell r="B487" t="str">
            <v>-</v>
          </cell>
          <cell r="C487" t="str">
            <v>Tub.céu aberto diâmetro externo=2,20 m c/AC/BC/PC</v>
          </cell>
          <cell r="D487" t="str">
            <v>m</v>
          </cell>
          <cell r="E487">
            <v>2380.08</v>
          </cell>
          <cell r="F487">
            <v>568.83000000000004</v>
          </cell>
          <cell r="G487">
            <v>2948.92</v>
          </cell>
        </row>
        <row r="488">
          <cell r="A488" t="str">
            <v>2 S 03 416 11</v>
          </cell>
          <cell r="B488" t="str">
            <v>-</v>
          </cell>
          <cell r="C488" t="str">
            <v>Tub.ar comp.D=1,2m prof.12m lâm.d'água LF/AC/BC/PC</v>
          </cell>
          <cell r="D488" t="str">
            <v>m</v>
          </cell>
          <cell r="E488">
            <v>2002.71</v>
          </cell>
          <cell r="F488">
            <v>478.64</v>
          </cell>
          <cell r="G488">
            <v>2481.36</v>
          </cell>
        </row>
        <row r="489">
          <cell r="A489" t="str">
            <v>2 S 03 416 12</v>
          </cell>
          <cell r="B489" t="str">
            <v>-</v>
          </cell>
          <cell r="C489" t="str">
            <v>Tub.ar c.D=1,2m prof.12/18m lâm.d'água LF/AC/BC/PC</v>
          </cell>
          <cell r="D489" t="str">
            <v>m</v>
          </cell>
          <cell r="E489">
            <v>2212.17</v>
          </cell>
          <cell r="F489">
            <v>528.71</v>
          </cell>
          <cell r="G489">
            <v>2740.88</v>
          </cell>
        </row>
        <row r="490">
          <cell r="A490" t="str">
            <v>2 S 03 416 13</v>
          </cell>
          <cell r="B490" t="str">
            <v>-</v>
          </cell>
          <cell r="C490" t="str">
            <v>Tub.ar c.D=1,2m prof.18/24m lâm.d'água LF/AC/BC/PC</v>
          </cell>
          <cell r="D490" t="str">
            <v>m</v>
          </cell>
          <cell r="E490">
            <v>2440.6</v>
          </cell>
          <cell r="F490">
            <v>583.29999999999995</v>
          </cell>
          <cell r="G490">
            <v>3023.91</v>
          </cell>
        </row>
        <row r="491">
          <cell r="A491" t="str">
            <v>2 S 03 416 14</v>
          </cell>
          <cell r="B491" t="str">
            <v>-</v>
          </cell>
          <cell r="C491" t="str">
            <v>Tub.ar c.D=1,2m prof.24/27m lâm.d'água LF/AC/BC/PC</v>
          </cell>
          <cell r="D491" t="str">
            <v>m</v>
          </cell>
          <cell r="E491">
            <v>2776.95</v>
          </cell>
          <cell r="F491">
            <v>663.69</v>
          </cell>
          <cell r="G491">
            <v>3440.65</v>
          </cell>
        </row>
        <row r="492">
          <cell r="A492" t="str">
            <v>2 S 03 416 15</v>
          </cell>
          <cell r="B492" t="str">
            <v>-</v>
          </cell>
          <cell r="C492" t="str">
            <v>Tub.ar.c.D=1,2m prof.27/31m lâm.d'água LF/AC/BC/PC</v>
          </cell>
          <cell r="D492" t="str">
            <v>m</v>
          </cell>
          <cell r="E492">
            <v>3262.33</v>
          </cell>
          <cell r="F492">
            <v>779.69</v>
          </cell>
          <cell r="G492">
            <v>4042.03</v>
          </cell>
        </row>
        <row r="493">
          <cell r="A493" t="str">
            <v>2 S 03 416 21</v>
          </cell>
          <cell r="B493" t="str">
            <v>-</v>
          </cell>
          <cell r="C493" t="str">
            <v>Tub.ar c.D=1,4m prof.até12m lâm.d'água LF/AC/BC/PC</v>
          </cell>
          <cell r="D493" t="str">
            <v>m</v>
          </cell>
          <cell r="E493">
            <v>2567.62</v>
          </cell>
          <cell r="F493">
            <v>613.66</v>
          </cell>
          <cell r="G493">
            <v>3181.29</v>
          </cell>
        </row>
        <row r="494">
          <cell r="A494" t="str">
            <v>2 S 03 416 22</v>
          </cell>
          <cell r="B494" t="str">
            <v>-</v>
          </cell>
          <cell r="C494" t="str">
            <v>Tub.ar c.D=1,4m prof.12/18m lâm.d'água LF/AC/BC/PC</v>
          </cell>
          <cell r="D494" t="str">
            <v>m</v>
          </cell>
          <cell r="E494">
            <v>2849.05</v>
          </cell>
          <cell r="F494">
            <v>680.92</v>
          </cell>
          <cell r="G494">
            <v>3529.97</v>
          </cell>
        </row>
        <row r="495">
          <cell r="A495" t="str">
            <v>2 S 03 416 23</v>
          </cell>
          <cell r="B495" t="str">
            <v>-</v>
          </cell>
          <cell r="C495" t="str">
            <v>Tub.ar c.D=1,4m prof.18/24m lâm.d'água LF/AC/BC/PC</v>
          </cell>
          <cell r="D495" t="str">
            <v>m</v>
          </cell>
          <cell r="E495">
            <v>3155.34</v>
          </cell>
          <cell r="F495">
            <v>754.12</v>
          </cell>
          <cell r="G495">
            <v>3909.47</v>
          </cell>
        </row>
        <row r="496">
          <cell r="A496" t="str">
            <v>2 S 03 416 24</v>
          </cell>
          <cell r="B496" t="str">
            <v>-</v>
          </cell>
          <cell r="C496" t="str">
            <v>Tub.ar c.D=1,4m prof.24/27m lâm.d'água LF/AC/BC/PC</v>
          </cell>
          <cell r="D496" t="str">
            <v>m</v>
          </cell>
          <cell r="E496">
            <v>3606.65</v>
          </cell>
          <cell r="F496">
            <v>861.99</v>
          </cell>
          <cell r="G496">
            <v>4468.6400000000003</v>
          </cell>
        </row>
        <row r="497">
          <cell r="A497" t="str">
            <v>2 S 03 416 25</v>
          </cell>
          <cell r="B497" t="str">
            <v>-</v>
          </cell>
          <cell r="C497" t="str">
            <v>Tub.ar c.D=1,4m prof.27/31m lâm.d'água LF/AC/BC/PC</v>
          </cell>
          <cell r="D497" t="str">
            <v>m</v>
          </cell>
          <cell r="E497">
            <v>4372.87</v>
          </cell>
          <cell r="F497">
            <v>1045.1099999999999</v>
          </cell>
          <cell r="G497">
            <v>5417.98</v>
          </cell>
        </row>
        <row r="498">
          <cell r="A498" t="str">
            <v>2 S 03 416 31</v>
          </cell>
          <cell r="B498" t="str">
            <v>-</v>
          </cell>
          <cell r="C498" t="str">
            <v>Tub.ar c.D=1,6m prof.até12m lâm.d'água LF/AC/BC/PC</v>
          </cell>
          <cell r="D498" t="str">
            <v>m</v>
          </cell>
          <cell r="E498">
            <v>3235.14</v>
          </cell>
          <cell r="F498">
            <v>773.19</v>
          </cell>
          <cell r="G498">
            <v>4008.34</v>
          </cell>
        </row>
        <row r="499">
          <cell r="A499" t="str">
            <v>2 S 03 416 32</v>
          </cell>
          <cell r="B499" t="str">
            <v>-</v>
          </cell>
          <cell r="C499" t="str">
            <v>Tub.ar c.D=1,6m prof.12/18m lâm.d'água LF/AC/BC/PC</v>
          </cell>
          <cell r="D499" t="str">
            <v>m</v>
          </cell>
          <cell r="E499">
            <v>3606.75</v>
          </cell>
          <cell r="F499">
            <v>862.01</v>
          </cell>
          <cell r="G499">
            <v>4468.76</v>
          </cell>
        </row>
        <row r="500">
          <cell r="A500" t="str">
            <v>2 S 03 416 33</v>
          </cell>
          <cell r="B500" t="str">
            <v>-</v>
          </cell>
          <cell r="C500" t="str">
            <v>Tub.ar c.D=1,6m prof.18/24m lâm.d'água LF/AC/BC/PC</v>
          </cell>
          <cell r="D500" t="str">
            <v>m</v>
          </cell>
          <cell r="E500">
            <v>4011.53</v>
          </cell>
          <cell r="F500">
            <v>958.75</v>
          </cell>
          <cell r="G500">
            <v>4970.29</v>
          </cell>
        </row>
        <row r="501">
          <cell r="A501" t="str">
            <v>2 S 03 416 34</v>
          </cell>
          <cell r="B501" t="str">
            <v>-</v>
          </cell>
          <cell r="C501" t="str">
            <v>Tub.ar c.D=1,6m prof.24/27m lâm.d'água LF/AC/BC/PC</v>
          </cell>
          <cell r="D501" t="str">
            <v>m</v>
          </cell>
          <cell r="E501">
            <v>4608.2</v>
          </cell>
          <cell r="F501">
            <v>1101.3599999999999</v>
          </cell>
          <cell r="G501">
            <v>5709.56</v>
          </cell>
        </row>
        <row r="502">
          <cell r="A502" t="str">
            <v>2 S 03 416 35</v>
          </cell>
          <cell r="B502" t="str">
            <v>-</v>
          </cell>
          <cell r="C502" t="str">
            <v>Tub.ar c.D=1,6m prof.27/31m lâm.d'água LF/AC/BC/PC</v>
          </cell>
          <cell r="D502" t="str">
            <v>m</v>
          </cell>
          <cell r="E502">
            <v>5620.49</v>
          </cell>
          <cell r="F502">
            <v>1343.29</v>
          </cell>
          <cell r="G502">
            <v>6963.79</v>
          </cell>
        </row>
        <row r="503">
          <cell r="A503" t="str">
            <v>2 S 03 416 41</v>
          </cell>
          <cell r="B503" t="str">
            <v>-</v>
          </cell>
          <cell r="C503" t="str">
            <v>Tub.ar c.D=1,8m prof.até12m lâm.d'água LF/AC/BC/PC</v>
          </cell>
          <cell r="D503" t="str">
            <v>m</v>
          </cell>
        </row>
        <row r="504">
          <cell r="A504" t="str">
            <v>2 S 03 416 42</v>
          </cell>
          <cell r="B504" t="str">
            <v>-</v>
          </cell>
          <cell r="C504" t="str">
            <v>Tub.ar c.D=1,8m prof.12/18m lâm.d'água LF AC/BC/PC</v>
          </cell>
          <cell r="D504" t="str">
            <v>m</v>
          </cell>
        </row>
        <row r="505">
          <cell r="A505" t="str">
            <v>2 S 03 416 43</v>
          </cell>
          <cell r="B505" t="str">
            <v>-</v>
          </cell>
          <cell r="C505" t="str">
            <v>Tub.ar c.D=1,8m prof.18/24m lâm.d'água LF/AC/BC/PC</v>
          </cell>
          <cell r="D505" t="str">
            <v>m</v>
          </cell>
        </row>
        <row r="506">
          <cell r="A506" t="str">
            <v>2 S 03 416 44</v>
          </cell>
          <cell r="B506" t="str">
            <v>-</v>
          </cell>
          <cell r="C506" t="str">
            <v>Tub.ar c.D=1,8m prof.24/27m lâm.d'água LF/AC/BC/PC</v>
          </cell>
          <cell r="D506" t="str">
            <v>m</v>
          </cell>
        </row>
        <row r="507">
          <cell r="A507" t="str">
            <v>2 S 03 416 45</v>
          </cell>
          <cell r="B507" t="str">
            <v>-</v>
          </cell>
          <cell r="C507" t="str">
            <v>Tub.ar c.D=1,8m prof.27/31m lâm.d'água LF/AC/BC/PC</v>
          </cell>
          <cell r="D507" t="str">
            <v>m</v>
          </cell>
        </row>
        <row r="508">
          <cell r="A508" t="str">
            <v>2 S 03 416 51</v>
          </cell>
          <cell r="B508" t="str">
            <v>-</v>
          </cell>
          <cell r="C508" t="str">
            <v>Tub.ar c.D=2,0m prof.até12m lâm.d'água LF/AC/BC/PC</v>
          </cell>
          <cell r="D508" t="str">
            <v>m</v>
          </cell>
        </row>
        <row r="509">
          <cell r="A509" t="str">
            <v>2 S 03 416 52</v>
          </cell>
          <cell r="B509" t="str">
            <v>-</v>
          </cell>
          <cell r="C509" t="str">
            <v>Tub.ar c.D=2,0m prof.12/18m lâm.d'água LF/AC/BC/PC</v>
          </cell>
          <cell r="D509" t="str">
            <v>m</v>
          </cell>
        </row>
        <row r="510">
          <cell r="A510" t="str">
            <v>2 S 03 416 53</v>
          </cell>
          <cell r="B510" t="str">
            <v>-</v>
          </cell>
          <cell r="C510" t="str">
            <v>Tub.ar c.D=2,0m prof.18/24m lâm.d'água LF/AC/BC/PC</v>
          </cell>
          <cell r="D510" t="str">
            <v>m</v>
          </cell>
        </row>
        <row r="511">
          <cell r="A511" t="str">
            <v>2 S 03 416 54</v>
          </cell>
          <cell r="B511" t="str">
            <v>-</v>
          </cell>
          <cell r="C511" t="str">
            <v>Tub.ar c.D=2,0m prof.24/27m lâm.d'água LF/AC/BC/PC</v>
          </cell>
          <cell r="D511" t="str">
            <v>m</v>
          </cell>
        </row>
        <row r="512">
          <cell r="A512" t="str">
            <v>2 S 03 416 55</v>
          </cell>
          <cell r="B512" t="str">
            <v>-</v>
          </cell>
          <cell r="C512" t="str">
            <v>Tub.ar c.D=2,0m prof.27/31m lâm.d'água LF/AC/BC/PC</v>
          </cell>
          <cell r="D512" t="str">
            <v>m</v>
          </cell>
        </row>
        <row r="513">
          <cell r="A513" t="str">
            <v>2 S 03 416 61</v>
          </cell>
          <cell r="B513" t="str">
            <v>-</v>
          </cell>
          <cell r="C513" t="str">
            <v>Tub.ar c.D=2,2m prof.até12m lâm.d'água LF/AC/BC/PC</v>
          </cell>
          <cell r="D513" t="str">
            <v>m</v>
          </cell>
        </row>
        <row r="514">
          <cell r="A514" t="str">
            <v>2 S 03 416 62</v>
          </cell>
          <cell r="B514" t="str">
            <v>-</v>
          </cell>
          <cell r="C514" t="str">
            <v>Tub.ar c.D=2,2m prof.12/18m lâm.d'água LF/AC/BC/PC</v>
          </cell>
          <cell r="D514" t="str">
            <v>m</v>
          </cell>
        </row>
        <row r="515">
          <cell r="A515" t="str">
            <v>2 S 03 416 63</v>
          </cell>
          <cell r="B515" t="str">
            <v>-</v>
          </cell>
          <cell r="C515" t="str">
            <v>Tub.ar c.D=2,2m prof.18/24m lâm.d'água LF/AC/BC/PC</v>
          </cell>
          <cell r="D515" t="str">
            <v>m</v>
          </cell>
        </row>
        <row r="516">
          <cell r="A516" t="str">
            <v>2 S 03 416 64</v>
          </cell>
          <cell r="B516" t="str">
            <v>-</v>
          </cell>
          <cell r="C516" t="str">
            <v>Tub.ar c.D=2,2m prof.24/27m lâm.d'água LF/AC/BC/PC</v>
          </cell>
          <cell r="D516" t="str">
            <v>m</v>
          </cell>
        </row>
        <row r="517">
          <cell r="A517" t="str">
            <v>2 S 03 416 65</v>
          </cell>
          <cell r="B517" t="str">
            <v>-</v>
          </cell>
          <cell r="C517" t="str">
            <v>Tub.ar c.D=2,2m prof.27/31m lâm.d'água LF/AC/BC/PC</v>
          </cell>
          <cell r="D517" t="str">
            <v>m</v>
          </cell>
        </row>
        <row r="518">
          <cell r="A518" t="str">
            <v>2 S 03 510 00</v>
          </cell>
          <cell r="B518" t="str">
            <v>-</v>
          </cell>
          <cell r="C518" t="str">
            <v>Aparelho Apoio em Neoperene Fretado - forn. e aplic.</v>
          </cell>
          <cell r="D518" t="str">
            <v>kg</v>
          </cell>
          <cell r="H518" t="str">
            <v>EC-OAE-03</v>
          </cell>
        </row>
        <row r="519">
          <cell r="A519" t="str">
            <v>2 S 03 510 50</v>
          </cell>
          <cell r="B519" t="str">
            <v>-</v>
          </cell>
          <cell r="C519" t="str">
            <v>Fabric.guarda-corpo tipo GM,moldado no local AC/BC</v>
          </cell>
          <cell r="D519" t="str">
            <v>kg</v>
          </cell>
        </row>
        <row r="520">
          <cell r="A520" t="str">
            <v>2 S 03 580 01</v>
          </cell>
          <cell r="B520" t="str">
            <v>-</v>
          </cell>
          <cell r="C520" t="str">
            <v>Fornecimento, preparo e colocação formas aço CA 60</v>
          </cell>
          <cell r="D520" t="str">
            <v>kg</v>
          </cell>
          <cell r="H520" t="str">
            <v>DNER-ES-331/97</v>
          </cell>
        </row>
        <row r="521">
          <cell r="A521" t="str">
            <v>2 S 03 580 02</v>
          </cell>
          <cell r="B521" t="str">
            <v>-</v>
          </cell>
          <cell r="C521" t="str">
            <v>Fornecimento, preparo e colocação formas aço CA 50</v>
          </cell>
          <cell r="D521" t="str">
            <v>kg</v>
          </cell>
          <cell r="H521" t="str">
            <v>DNER-ES-331/97</v>
          </cell>
        </row>
        <row r="522">
          <cell r="A522" t="str">
            <v>2 S 03 580 03</v>
          </cell>
          <cell r="B522" t="str">
            <v>-</v>
          </cell>
          <cell r="C522" t="str">
            <v>Fornecimento, preparo e colocação formas aço CA 25</v>
          </cell>
          <cell r="D522" t="str">
            <v>kg</v>
          </cell>
          <cell r="H522" t="str">
            <v>DNER-ES-331/97</v>
          </cell>
        </row>
        <row r="523">
          <cell r="A523" t="str">
            <v>2 S 03 700 01</v>
          </cell>
          <cell r="B523" t="str">
            <v>-</v>
          </cell>
          <cell r="C523" t="str">
            <v>Fabricação guarda-corpo tipo GM, moldado no local</v>
          </cell>
          <cell r="D523" t="str">
            <v>m</v>
          </cell>
        </row>
        <row r="524">
          <cell r="A524" t="str">
            <v>2 S 03 700 51</v>
          </cell>
          <cell r="B524" t="str">
            <v>-</v>
          </cell>
          <cell r="C524" t="str">
            <v>Abertura concretag.bases tubulões céu aberto AC/BC</v>
          </cell>
          <cell r="D524" t="str">
            <v>m</v>
          </cell>
        </row>
        <row r="525">
          <cell r="A525" t="str">
            <v>2 S 03 920 01</v>
          </cell>
          <cell r="B525" t="str">
            <v>-</v>
          </cell>
          <cell r="C525" t="str">
            <v>Abertura concretagem bases tubulões céu aberto</v>
          </cell>
          <cell r="D525" t="str">
            <v>m³</v>
          </cell>
        </row>
        <row r="526">
          <cell r="A526" t="str">
            <v>2 S 03 930 00</v>
          </cell>
          <cell r="B526" t="str">
            <v>-</v>
          </cell>
          <cell r="C526" t="str">
            <v>Junta de cantoneira</v>
          </cell>
          <cell r="D526" t="str">
            <v>m</v>
          </cell>
        </row>
        <row r="527">
          <cell r="A527" t="str">
            <v>2 S 03 940 00</v>
          </cell>
          <cell r="B527" t="str">
            <v>-</v>
          </cell>
          <cell r="C527" t="str">
            <v>Compactação manual</v>
          </cell>
          <cell r="D527" t="str">
            <v>m³</v>
          </cell>
        </row>
        <row r="528">
          <cell r="A528" t="str">
            <v>2 S 03 940 01</v>
          </cell>
          <cell r="B528" t="str">
            <v>-</v>
          </cell>
          <cell r="C528" t="str">
            <v>Reaterro e compactação</v>
          </cell>
          <cell r="D528" t="str">
            <v>m³</v>
          </cell>
          <cell r="H528" t="str">
            <v>EC-D-01</v>
          </cell>
        </row>
        <row r="529">
          <cell r="A529" t="str">
            <v>2 S 03 951 01</v>
          </cell>
          <cell r="B529" t="str">
            <v>-</v>
          </cell>
          <cell r="C529" t="str">
            <v>Pintura com nata de cimento</v>
          </cell>
          <cell r="D529" t="str">
            <v>m²</v>
          </cell>
          <cell r="H529" t="str">
            <v>DNER-ES-330/97</v>
          </cell>
        </row>
        <row r="530">
          <cell r="A530" t="str">
            <v>2 S 03 990 01</v>
          </cell>
          <cell r="B530" t="str">
            <v>-</v>
          </cell>
          <cell r="C530" t="str">
            <v>Confecção e colocação cabo 4 cord de 12,7 mm - MAC</v>
          </cell>
          <cell r="D530" t="str">
            <v>kg</v>
          </cell>
        </row>
        <row r="531">
          <cell r="A531" t="str">
            <v>2 S 03 990 02</v>
          </cell>
          <cell r="B531" t="str">
            <v>-</v>
          </cell>
          <cell r="C531" t="str">
            <v>Confecção e colocação cabo 6 cord de 12,7 mm - MAC</v>
          </cell>
          <cell r="D531" t="str">
            <v>kg</v>
          </cell>
        </row>
        <row r="532">
          <cell r="A532" t="str">
            <v>2 S 03 990 03</v>
          </cell>
          <cell r="B532" t="str">
            <v>-</v>
          </cell>
          <cell r="C532" t="str">
            <v>Confecção e colocação cabo 7 cord de 12,7 mm - MAC</v>
          </cell>
          <cell r="D532" t="str">
            <v>kg</v>
          </cell>
        </row>
        <row r="533">
          <cell r="A533" t="str">
            <v>2 S 03 990 04</v>
          </cell>
          <cell r="B533" t="str">
            <v>-</v>
          </cell>
          <cell r="C533" t="str">
            <v>Confecção e colocação cabo 12 cord de 12,7 mm -MAC</v>
          </cell>
          <cell r="D533" t="str">
            <v>kg</v>
          </cell>
        </row>
        <row r="534">
          <cell r="A534" t="str">
            <v>2 S 03 990 05</v>
          </cell>
          <cell r="B534" t="str">
            <v>-</v>
          </cell>
          <cell r="C534" t="str">
            <v>Confecção e colocação cabo 4 cord. D=12,7mm FREYSS</v>
          </cell>
          <cell r="D534" t="str">
            <v>kg</v>
          </cell>
        </row>
        <row r="535">
          <cell r="A535" t="str">
            <v>2 S 03 990 06</v>
          </cell>
          <cell r="B535" t="str">
            <v>-</v>
          </cell>
          <cell r="C535" t="str">
            <v>Confecção e colocação cabo 6 cord. D=12,7mm FREYSS</v>
          </cell>
          <cell r="D535" t="str">
            <v>kg</v>
          </cell>
        </row>
        <row r="536">
          <cell r="A536" t="str">
            <v>2 S 03 990 07</v>
          </cell>
          <cell r="B536" t="str">
            <v>-</v>
          </cell>
          <cell r="C536" t="str">
            <v>Confecção e colocação cabo 7 cord. D=12,7mm FREYSS</v>
          </cell>
          <cell r="D536" t="str">
            <v>kg</v>
          </cell>
        </row>
        <row r="537">
          <cell r="A537" t="str">
            <v>2 S 03 990 08</v>
          </cell>
          <cell r="B537" t="str">
            <v>-</v>
          </cell>
          <cell r="C537" t="str">
            <v>Confecção e colocação cabo 12cord. D=12,7mm FREYSS</v>
          </cell>
          <cell r="D537" t="str">
            <v>kg</v>
          </cell>
        </row>
        <row r="538">
          <cell r="A538" t="str">
            <v>2 S 03 991 01</v>
          </cell>
          <cell r="B538" t="str">
            <v>-</v>
          </cell>
          <cell r="C538" t="str">
            <v>Dreno de PVC D=75 mm</v>
          </cell>
          <cell r="D538" t="str">
            <v>und</v>
          </cell>
          <cell r="H538" t="str">
            <v>DNIT 015-204-ES</v>
          </cell>
        </row>
        <row r="539">
          <cell r="A539" t="str">
            <v>2 S 03 991 02</v>
          </cell>
          <cell r="B539" t="str">
            <v>-</v>
          </cell>
          <cell r="C539" t="str">
            <v>Dreno de PVC D=100 mm</v>
          </cell>
          <cell r="D539" t="str">
            <v>und</v>
          </cell>
          <cell r="H539" t="str">
            <v>DNIT 015-204-ES</v>
          </cell>
        </row>
        <row r="540">
          <cell r="A540" t="str">
            <v>2 S 03 999 01</v>
          </cell>
          <cell r="B540" t="str">
            <v>-</v>
          </cell>
          <cell r="C540" t="str">
            <v>Protensão e injeção cabo 4 cord. D=12,7 mm - MAC</v>
          </cell>
          <cell r="D540" t="str">
            <v>und</v>
          </cell>
        </row>
        <row r="541">
          <cell r="A541" t="str">
            <v>2 S 03 999 02</v>
          </cell>
          <cell r="B541" t="str">
            <v>-</v>
          </cell>
          <cell r="C541" t="str">
            <v>Protensão e injeção cabo 6 cord. D=12,7 mm - MAC</v>
          </cell>
          <cell r="D541" t="str">
            <v>und</v>
          </cell>
        </row>
        <row r="542">
          <cell r="A542" t="str">
            <v>2 S 03 999 03</v>
          </cell>
          <cell r="B542" t="str">
            <v>-</v>
          </cell>
          <cell r="C542" t="str">
            <v>Protensão e injeção cabo 7 cord. D=12,7 mm - MAC</v>
          </cell>
          <cell r="D542" t="str">
            <v>und</v>
          </cell>
        </row>
        <row r="543">
          <cell r="A543" t="str">
            <v>2 S 03 999 04</v>
          </cell>
          <cell r="B543" t="str">
            <v>-</v>
          </cell>
          <cell r="C543" t="str">
            <v>Protensão e injeção cabo 12 cord. D=12,7 mm - MAC</v>
          </cell>
          <cell r="D543" t="str">
            <v>und</v>
          </cell>
        </row>
        <row r="544">
          <cell r="A544" t="str">
            <v>2 S 03 999 05</v>
          </cell>
          <cell r="B544" t="str">
            <v>-</v>
          </cell>
          <cell r="C544" t="str">
            <v>Protensão e injeção cabo 4 cord. D=12,7mm - FREYSS</v>
          </cell>
          <cell r="D544" t="str">
            <v>und</v>
          </cell>
        </row>
        <row r="545">
          <cell r="A545" t="str">
            <v>2 S 03 999 06</v>
          </cell>
          <cell r="B545" t="str">
            <v>-</v>
          </cell>
          <cell r="C545" t="str">
            <v>Protensão e injeção cabo 6 cord. D=12,7mm - FREYSS</v>
          </cell>
          <cell r="D545" t="str">
            <v>und</v>
          </cell>
        </row>
        <row r="546">
          <cell r="A546" t="str">
            <v>2 S 03 999 07</v>
          </cell>
          <cell r="B546" t="str">
            <v>-</v>
          </cell>
          <cell r="C546" t="str">
            <v>Protensão e injeção cabo 7 cord. D=12,7mm - FREYSS</v>
          </cell>
          <cell r="D546" t="str">
            <v>und</v>
          </cell>
        </row>
        <row r="547">
          <cell r="A547" t="str">
            <v>2 S 03 999 08</v>
          </cell>
          <cell r="B547" t="str">
            <v>-</v>
          </cell>
          <cell r="C547" t="str">
            <v>Protensão e injeção cabo 12 cord. D=12,7mm FREYSS</v>
          </cell>
          <cell r="D547" t="str">
            <v>und</v>
          </cell>
        </row>
        <row r="548">
          <cell r="A548" t="str">
            <v>2 S 04 000 00</v>
          </cell>
          <cell r="B548" t="str">
            <v>-</v>
          </cell>
          <cell r="C548" t="str">
            <v>Escavação manual em material de 1a cat</v>
          </cell>
          <cell r="D548" t="str">
            <v>m³</v>
          </cell>
          <cell r="H548" t="str">
            <v>EC-D-02</v>
          </cell>
        </row>
        <row r="549">
          <cell r="A549" t="str">
            <v>2 S 04 000 01</v>
          </cell>
          <cell r="B549" t="str">
            <v>-</v>
          </cell>
          <cell r="C549" t="str">
            <v>Escavação manual reat.compact.mat.1a cat.</v>
          </cell>
          <cell r="D549" t="str">
            <v>m³</v>
          </cell>
          <cell r="H549" t="str">
            <v>EC-D-02</v>
          </cell>
        </row>
        <row r="550">
          <cell r="A550" t="str">
            <v>2 S 04 001 00</v>
          </cell>
          <cell r="B550" t="str">
            <v>-</v>
          </cell>
          <cell r="C550" t="str">
            <v>Escavação mecânica de vala em mat.1a cat.</v>
          </cell>
          <cell r="D550" t="str">
            <v>m³</v>
          </cell>
          <cell r="H550" t="str">
            <v>EC-D-01</v>
          </cell>
        </row>
        <row r="551">
          <cell r="A551" t="str">
            <v>2 S 04 001 01</v>
          </cell>
          <cell r="B551" t="str">
            <v>-</v>
          </cell>
          <cell r="C551" t="str">
            <v>Escavação mecânica reat. e comp. vala mat.1a cat.</v>
          </cell>
          <cell r="D551" t="str">
            <v>m³</v>
          </cell>
          <cell r="H551" t="str">
            <v>EC-D-03</v>
          </cell>
        </row>
        <row r="552">
          <cell r="A552" t="str">
            <v>2 S 04 002 01</v>
          </cell>
          <cell r="B552" t="str">
            <v>-</v>
          </cell>
          <cell r="C552" t="str">
            <v>Perfuração para dreno sub-horizontal mat. 1a cat.</v>
          </cell>
          <cell r="D552" t="str">
            <v>m</v>
          </cell>
        </row>
        <row r="553">
          <cell r="A553" t="str">
            <v>2 S 04 010 00</v>
          </cell>
          <cell r="B553" t="str">
            <v>-</v>
          </cell>
          <cell r="C553" t="str">
            <v>Escavação manual material 2a categoria</v>
          </cell>
          <cell r="D553" t="str">
            <v>m³</v>
          </cell>
          <cell r="H553" t="str">
            <v>EC-D-02</v>
          </cell>
        </row>
        <row r="554">
          <cell r="A554" t="str">
            <v>2 S 04 010 01</v>
          </cell>
          <cell r="B554" t="str">
            <v>-</v>
          </cell>
          <cell r="C554" t="str">
            <v>Escavação manual reat.compactação em mat.2a cat.</v>
          </cell>
          <cell r="D554" t="str">
            <v>m³</v>
          </cell>
          <cell r="H554" t="str">
            <v>EC-D-02</v>
          </cell>
        </row>
        <row r="555">
          <cell r="A555" t="str">
            <v>2 S 04 011 00</v>
          </cell>
          <cell r="B555" t="str">
            <v>-</v>
          </cell>
          <cell r="C555" t="str">
            <v>Escavação mecânica de vala em mat. 2a categoria</v>
          </cell>
          <cell r="D555" t="str">
            <v>m³</v>
          </cell>
          <cell r="H555" t="str">
            <v>EC-D-01</v>
          </cell>
        </row>
        <row r="556">
          <cell r="A556" t="str">
            <v>2 S 04 011 01</v>
          </cell>
          <cell r="B556" t="str">
            <v>-</v>
          </cell>
          <cell r="C556" t="str">
            <v>Escavação mecânica reat.compact. vala mat.2a cat.</v>
          </cell>
          <cell r="D556" t="str">
            <v>m³</v>
          </cell>
          <cell r="H556" t="str">
            <v>EC-D-03</v>
          </cell>
        </row>
        <row r="557">
          <cell r="A557" t="str">
            <v>2 S 04 012 01</v>
          </cell>
          <cell r="B557" t="str">
            <v>-</v>
          </cell>
          <cell r="C557" t="str">
            <v>Perfuração para dreno sub-horizontal mat 2a cat.</v>
          </cell>
          <cell r="D557" t="str">
            <v>m</v>
          </cell>
        </row>
        <row r="558">
          <cell r="A558" t="str">
            <v>2 S 04 020 00</v>
          </cell>
          <cell r="B558" t="str">
            <v>-</v>
          </cell>
          <cell r="C558" t="str">
            <v>Escavação em vala material de 3a categoria</v>
          </cell>
          <cell r="D558" t="str">
            <v>m³</v>
          </cell>
          <cell r="H558" t="str">
            <v>EC-D-02</v>
          </cell>
        </row>
        <row r="559">
          <cell r="A559" t="str">
            <v>2 S 04 100 01</v>
          </cell>
          <cell r="B559" t="str">
            <v>-</v>
          </cell>
          <cell r="C559" t="str">
            <v>Corpo BSTC D=0,60m</v>
          </cell>
          <cell r="D559" t="str">
            <v>m</v>
          </cell>
          <cell r="H559" t="str">
            <v>DNIT 023/2004-ES</v>
          </cell>
        </row>
        <row r="560">
          <cell r="A560" t="str">
            <v>2 S 04 100 02</v>
          </cell>
          <cell r="B560" t="str">
            <v>-</v>
          </cell>
          <cell r="C560" t="str">
            <v>Corpo BSTC D=0,80m</v>
          </cell>
          <cell r="D560" t="str">
            <v>m</v>
          </cell>
          <cell r="H560" t="str">
            <v>DNIT 023/2004-ES</v>
          </cell>
        </row>
        <row r="561">
          <cell r="A561" t="str">
            <v>2 S 04 100 03</v>
          </cell>
          <cell r="B561" t="str">
            <v>-</v>
          </cell>
          <cell r="C561" t="str">
            <v>Corpo BSTC D=1,00m</v>
          </cell>
          <cell r="D561" t="str">
            <v>m</v>
          </cell>
          <cell r="H561" t="str">
            <v>DNIT 023/2004-ES</v>
          </cell>
        </row>
        <row r="562">
          <cell r="A562" t="str">
            <v>2 S 04 100 04</v>
          </cell>
          <cell r="B562" t="str">
            <v>-</v>
          </cell>
          <cell r="C562" t="str">
            <v>Corpo BSTC D=1,20m</v>
          </cell>
          <cell r="D562" t="str">
            <v>m</v>
          </cell>
          <cell r="H562" t="str">
            <v>DNIT 023/2004-ES</v>
          </cell>
        </row>
        <row r="563">
          <cell r="A563" t="str">
            <v>2 S 04 100 05</v>
          </cell>
          <cell r="B563" t="str">
            <v>-</v>
          </cell>
          <cell r="C563" t="str">
            <v>Corpo BSTC D=1,50m</v>
          </cell>
          <cell r="D563" t="str">
            <v>m</v>
          </cell>
          <cell r="H563" t="str">
            <v>DNIT 023/2004-ES</v>
          </cell>
        </row>
        <row r="564">
          <cell r="A564" t="str">
            <v>2 S 04 100 51</v>
          </cell>
          <cell r="B564" t="str">
            <v>-</v>
          </cell>
          <cell r="C564" t="str">
            <v>Corpo BSTC D=0,60 m AC/BC/PC</v>
          </cell>
          <cell r="D564" t="str">
            <v>m</v>
          </cell>
          <cell r="H564" t="str">
            <v>DNIT 023/2004-ES</v>
          </cell>
        </row>
        <row r="565">
          <cell r="A565" t="str">
            <v>2 S 04 100 52</v>
          </cell>
          <cell r="B565" t="str">
            <v>-</v>
          </cell>
          <cell r="C565" t="str">
            <v>Corpo BSTC D=0,80 m AC/BC/PC</v>
          </cell>
          <cell r="D565" t="str">
            <v>m</v>
          </cell>
          <cell r="H565" t="str">
            <v>DNIT 023/2004-ES</v>
          </cell>
        </row>
        <row r="566">
          <cell r="A566" t="str">
            <v>2 S 04 100 53</v>
          </cell>
          <cell r="B566" t="str">
            <v>-</v>
          </cell>
          <cell r="C566" t="str">
            <v>Corpo BSTC D=1,00 m AC/BC/PC</v>
          </cell>
          <cell r="D566" t="str">
            <v>m</v>
          </cell>
          <cell r="H566" t="str">
            <v>DNIT 023/2004-ES</v>
          </cell>
        </row>
        <row r="567">
          <cell r="A567" t="str">
            <v>2 S 04 100 54</v>
          </cell>
          <cell r="B567" t="str">
            <v>-</v>
          </cell>
          <cell r="C567" t="str">
            <v>Corpo BSTC D=1,20 m AC/BC/PC</v>
          </cell>
          <cell r="D567" t="str">
            <v>m</v>
          </cell>
          <cell r="H567" t="str">
            <v>DNIT 023/2004-ES</v>
          </cell>
        </row>
        <row r="568">
          <cell r="A568" t="str">
            <v>2 S 04 100 55</v>
          </cell>
          <cell r="B568" t="str">
            <v>-</v>
          </cell>
          <cell r="C568" t="str">
            <v>Corpo BSTC D=1,50 m AC/BC/PC</v>
          </cell>
          <cell r="D568" t="str">
            <v>m</v>
          </cell>
          <cell r="H568" t="str">
            <v>DNIT 023/2004-ES</v>
          </cell>
        </row>
        <row r="569">
          <cell r="A569" t="str">
            <v>2 S 04 101 01</v>
          </cell>
          <cell r="B569" t="str">
            <v>-</v>
          </cell>
          <cell r="C569" t="str">
            <v>Boca BSTC D=0,60 m normal</v>
          </cell>
          <cell r="D569" t="str">
            <v>und</v>
          </cell>
          <cell r="H569" t="str">
            <v>DNIT 023/2004-ES</v>
          </cell>
        </row>
        <row r="570">
          <cell r="A570" t="str">
            <v>2 S 04 101 02</v>
          </cell>
          <cell r="B570" t="str">
            <v>-</v>
          </cell>
          <cell r="C570" t="str">
            <v>Boca BSTC D=0,80m normal</v>
          </cell>
          <cell r="D570" t="str">
            <v>und</v>
          </cell>
          <cell r="H570" t="str">
            <v>DNIT 023/2004-ES</v>
          </cell>
        </row>
        <row r="571">
          <cell r="A571" t="str">
            <v>2 S 04 101 03</v>
          </cell>
          <cell r="B571" t="str">
            <v>-</v>
          </cell>
          <cell r="C571" t="str">
            <v>Boca BSTC D=1,00m normal</v>
          </cell>
          <cell r="D571" t="str">
            <v>und</v>
          </cell>
          <cell r="H571" t="str">
            <v>DNIT 023/2004-ES</v>
          </cell>
        </row>
        <row r="572">
          <cell r="A572" t="str">
            <v>2 S 04 101 04</v>
          </cell>
          <cell r="B572" t="str">
            <v>-</v>
          </cell>
          <cell r="C572" t="str">
            <v>Boca BSTC D=1,20m normal</v>
          </cell>
          <cell r="D572" t="str">
            <v>und</v>
          </cell>
          <cell r="H572" t="str">
            <v>DNIT 023/2004-ES</v>
          </cell>
        </row>
        <row r="573">
          <cell r="A573" t="str">
            <v>2 S 04 101 05</v>
          </cell>
          <cell r="B573" t="str">
            <v>-</v>
          </cell>
          <cell r="C573" t="str">
            <v>Boca BSTC D=1,50m normal</v>
          </cell>
          <cell r="D573" t="str">
            <v>und</v>
          </cell>
          <cell r="H573" t="str">
            <v>DNIT 023/2004-ES</v>
          </cell>
        </row>
        <row r="574">
          <cell r="A574" t="str">
            <v>2 S 04 101 06</v>
          </cell>
          <cell r="B574" t="str">
            <v>-</v>
          </cell>
          <cell r="C574" t="str">
            <v>Boca BSTC D=0,60m - esc.=15</v>
          </cell>
          <cell r="D574" t="str">
            <v>und</v>
          </cell>
          <cell r="H574" t="str">
            <v>DNIT 023/2004-ES</v>
          </cell>
        </row>
        <row r="575">
          <cell r="A575" t="str">
            <v>2 S 04 101 07</v>
          </cell>
          <cell r="B575" t="str">
            <v>-</v>
          </cell>
          <cell r="C575" t="str">
            <v>Boca BSTC D=0,80 m - esc.=15</v>
          </cell>
          <cell r="D575" t="str">
            <v>und</v>
          </cell>
          <cell r="H575" t="str">
            <v>DNIT 023/2004-ES</v>
          </cell>
        </row>
        <row r="576">
          <cell r="A576" t="str">
            <v>2 S 04 101 08</v>
          </cell>
          <cell r="B576" t="str">
            <v>-</v>
          </cell>
          <cell r="C576" t="str">
            <v>Boca BSTC D=1,00 m - esc.=15</v>
          </cell>
          <cell r="D576" t="str">
            <v>und</v>
          </cell>
          <cell r="H576" t="str">
            <v>DNIT 023/2004-ES</v>
          </cell>
        </row>
        <row r="577">
          <cell r="A577" t="str">
            <v>2 S 04 101 09</v>
          </cell>
          <cell r="B577" t="str">
            <v>-</v>
          </cell>
          <cell r="C577" t="str">
            <v>Boca BSTC D=1,20 m - esc.=15</v>
          </cell>
          <cell r="D577" t="str">
            <v>und</v>
          </cell>
          <cell r="H577" t="str">
            <v>DNIT 023/2004-ES</v>
          </cell>
        </row>
        <row r="578">
          <cell r="A578" t="str">
            <v>2 S 04 101 10</v>
          </cell>
          <cell r="B578" t="str">
            <v>-</v>
          </cell>
          <cell r="C578" t="str">
            <v>Boca BSTC D=1,50 m - esc.=15</v>
          </cell>
          <cell r="D578" t="str">
            <v>und</v>
          </cell>
          <cell r="H578" t="str">
            <v>DNIT 023/2004-ES</v>
          </cell>
        </row>
        <row r="579">
          <cell r="A579" t="str">
            <v>2 S 04 101 11</v>
          </cell>
          <cell r="B579" t="str">
            <v>-</v>
          </cell>
          <cell r="C579" t="str">
            <v>Boca BSTC D=0,60 m - esc.=30</v>
          </cell>
          <cell r="D579" t="str">
            <v>und</v>
          </cell>
          <cell r="H579" t="str">
            <v>DNIT 023/2004-ES</v>
          </cell>
        </row>
        <row r="580">
          <cell r="A580" t="str">
            <v>2 S 04 101 12</v>
          </cell>
          <cell r="B580" t="str">
            <v>-</v>
          </cell>
          <cell r="C580" t="str">
            <v>Boca BSTC D=0,80 m - esc.=30</v>
          </cell>
          <cell r="D580" t="str">
            <v>und</v>
          </cell>
          <cell r="H580" t="str">
            <v>DNIT 023/2004-ES</v>
          </cell>
        </row>
        <row r="581">
          <cell r="A581" t="str">
            <v>2 S 04 101 13</v>
          </cell>
          <cell r="B581" t="str">
            <v>-</v>
          </cell>
          <cell r="C581" t="str">
            <v>Boca BSTC D=1,00 m - esc.=30</v>
          </cell>
          <cell r="D581" t="str">
            <v>und</v>
          </cell>
          <cell r="H581" t="str">
            <v>DNIT 023/2004-ES</v>
          </cell>
        </row>
        <row r="582">
          <cell r="A582" t="str">
            <v>2 S 04 101 14</v>
          </cell>
          <cell r="B582" t="str">
            <v>-</v>
          </cell>
          <cell r="C582" t="str">
            <v>Boca BSTC D=1,20 m - esc.=30</v>
          </cell>
          <cell r="D582" t="str">
            <v>und</v>
          </cell>
          <cell r="H582" t="str">
            <v>DNIT 023/2004-ES</v>
          </cell>
        </row>
        <row r="583">
          <cell r="A583" t="str">
            <v>2 S 04 101 15</v>
          </cell>
          <cell r="B583" t="str">
            <v>-</v>
          </cell>
          <cell r="C583" t="str">
            <v>Boca BSTC D=1,50 m - esc.=30</v>
          </cell>
          <cell r="D583" t="str">
            <v>und</v>
          </cell>
          <cell r="H583" t="str">
            <v>DNIT 023/2004-ES</v>
          </cell>
        </row>
        <row r="584">
          <cell r="A584" t="str">
            <v>2 S 04 101 16</v>
          </cell>
          <cell r="B584" t="str">
            <v>-</v>
          </cell>
          <cell r="C584" t="str">
            <v>Boca BSTC D=0,60 m - esc.=45</v>
          </cell>
          <cell r="D584" t="str">
            <v>und</v>
          </cell>
          <cell r="H584" t="str">
            <v>DNIT 023/2004-ES</v>
          </cell>
        </row>
        <row r="585">
          <cell r="A585" t="str">
            <v>2 S 04 101 17</v>
          </cell>
          <cell r="B585" t="str">
            <v>-</v>
          </cell>
          <cell r="C585" t="str">
            <v>Boca BSTC D=0,80 m - esc.=45</v>
          </cell>
          <cell r="D585" t="str">
            <v>und</v>
          </cell>
          <cell r="H585" t="str">
            <v>DNIT 023/2004-ES</v>
          </cell>
        </row>
        <row r="586">
          <cell r="A586" t="str">
            <v>2 S 04 101 18</v>
          </cell>
          <cell r="B586" t="str">
            <v>-</v>
          </cell>
          <cell r="C586" t="str">
            <v>Boca BSTC D=1,00 m - esc.=45</v>
          </cell>
          <cell r="D586" t="str">
            <v>und</v>
          </cell>
          <cell r="H586" t="str">
            <v>DNIT 023/2004-ES</v>
          </cell>
        </row>
        <row r="587">
          <cell r="A587" t="str">
            <v>2 S 04 101 19</v>
          </cell>
          <cell r="B587" t="str">
            <v>-</v>
          </cell>
          <cell r="C587" t="str">
            <v>Boca BSTC D=1,20 m - esc.=45</v>
          </cell>
          <cell r="D587" t="str">
            <v>und</v>
          </cell>
          <cell r="H587" t="str">
            <v>DNIT 023/2004-ES</v>
          </cell>
        </row>
        <row r="588">
          <cell r="A588" t="str">
            <v>2 S 04 101 20</v>
          </cell>
          <cell r="B588" t="str">
            <v>-</v>
          </cell>
          <cell r="C588" t="str">
            <v>Boca BSTC D=1,50 m - esc.=45</v>
          </cell>
          <cell r="D588" t="str">
            <v>und</v>
          </cell>
          <cell r="H588" t="str">
            <v>DNIT 023/2004-ES</v>
          </cell>
        </row>
        <row r="589">
          <cell r="A589" t="str">
            <v>2 S 04 101 51</v>
          </cell>
          <cell r="B589" t="str">
            <v>-</v>
          </cell>
          <cell r="C589" t="str">
            <v>Boca BSTC D=0,60 m normal AC/BC/PC</v>
          </cell>
          <cell r="D589" t="str">
            <v>und</v>
          </cell>
          <cell r="H589" t="str">
            <v>DNIT 023/2004-ES</v>
          </cell>
        </row>
        <row r="590">
          <cell r="A590" t="str">
            <v>2 S 04 101 52</v>
          </cell>
          <cell r="B590" t="str">
            <v>-</v>
          </cell>
          <cell r="C590" t="str">
            <v>Boca BSTC D=0,80 m normal AC/BC/PC</v>
          </cell>
          <cell r="D590" t="str">
            <v>und</v>
          </cell>
          <cell r="H590" t="str">
            <v>DNIT 023/2004-ES</v>
          </cell>
        </row>
        <row r="591">
          <cell r="A591" t="str">
            <v>2 S 04 101 53</v>
          </cell>
          <cell r="B591" t="str">
            <v>-</v>
          </cell>
          <cell r="C591" t="str">
            <v>Boca BSTC D=1,00 m normal AC/BC/PC</v>
          </cell>
          <cell r="D591" t="str">
            <v>und</v>
          </cell>
          <cell r="H591" t="str">
            <v>DNIT 023/2004-ES</v>
          </cell>
        </row>
        <row r="592">
          <cell r="A592" t="str">
            <v>2 S 04 101 54</v>
          </cell>
          <cell r="B592" t="str">
            <v>-</v>
          </cell>
          <cell r="C592" t="str">
            <v>Boca BSTC D=1,20 m normal AC/BC/PC</v>
          </cell>
          <cell r="D592" t="str">
            <v>und</v>
          </cell>
          <cell r="H592" t="str">
            <v>DNIT 023/2004-ES</v>
          </cell>
        </row>
        <row r="593">
          <cell r="A593" t="str">
            <v>2 S 04 101 55</v>
          </cell>
          <cell r="B593" t="str">
            <v>-</v>
          </cell>
          <cell r="C593" t="str">
            <v>Boca BSTC D=1,50 m normal AC/BC/PC</v>
          </cell>
          <cell r="D593" t="str">
            <v>und</v>
          </cell>
          <cell r="H593" t="str">
            <v>DNIT 023/2004-ES</v>
          </cell>
        </row>
        <row r="594">
          <cell r="A594" t="str">
            <v>2 S 04 101 56</v>
          </cell>
          <cell r="B594" t="str">
            <v>-</v>
          </cell>
          <cell r="C594" t="str">
            <v>Boca BSTC D=0,60 m - esc=15 AC/BC/PC</v>
          </cell>
          <cell r="D594" t="str">
            <v>und</v>
          </cell>
          <cell r="H594" t="str">
            <v>DNIT 023/2004-ES</v>
          </cell>
        </row>
        <row r="595">
          <cell r="A595" t="str">
            <v>2 S 04 101 57</v>
          </cell>
          <cell r="B595" t="str">
            <v>-</v>
          </cell>
          <cell r="C595" t="str">
            <v>Boca BSTC D=0,80 m - esc=15 AC/BC/PC</v>
          </cell>
          <cell r="D595" t="str">
            <v>und</v>
          </cell>
          <cell r="H595" t="str">
            <v>DNIT 023/2004-ES</v>
          </cell>
        </row>
        <row r="596">
          <cell r="A596" t="str">
            <v>2 S 04 101 58</v>
          </cell>
          <cell r="B596" t="str">
            <v>-</v>
          </cell>
          <cell r="C596" t="str">
            <v>Boca BSTC D=1,00 m - esc=15 AC/BC/PC</v>
          </cell>
          <cell r="D596" t="str">
            <v>und</v>
          </cell>
          <cell r="H596" t="str">
            <v>DNIT 023/2004-ES</v>
          </cell>
        </row>
        <row r="597">
          <cell r="A597" t="str">
            <v>2 S 04 101 59</v>
          </cell>
          <cell r="B597" t="str">
            <v>-</v>
          </cell>
          <cell r="C597" t="str">
            <v>Boca BSTC D=1,20 m - esc=15 AC/BC/PC</v>
          </cell>
          <cell r="D597" t="str">
            <v>und</v>
          </cell>
          <cell r="H597" t="str">
            <v>DNIT 023/2004-ES</v>
          </cell>
        </row>
        <row r="598">
          <cell r="A598" t="str">
            <v>2 S 04 101 60</v>
          </cell>
          <cell r="B598" t="str">
            <v>-</v>
          </cell>
          <cell r="C598" t="str">
            <v>Boca BSTC D=1,50 m - esc=15 AC/BC/PC</v>
          </cell>
          <cell r="D598" t="str">
            <v>und</v>
          </cell>
          <cell r="H598" t="str">
            <v>DNIT 023/2004-ES</v>
          </cell>
        </row>
        <row r="599">
          <cell r="A599" t="str">
            <v>2 S 04 101 61</v>
          </cell>
          <cell r="B599" t="str">
            <v>-</v>
          </cell>
          <cell r="C599" t="str">
            <v>Boca BSTC D=0,60 m - esc=30 AC/BC/PC</v>
          </cell>
          <cell r="D599" t="str">
            <v>und</v>
          </cell>
          <cell r="H599" t="str">
            <v>DNIT 023/2004-ES</v>
          </cell>
        </row>
        <row r="600">
          <cell r="A600" t="str">
            <v>2 S 04 101 62</v>
          </cell>
          <cell r="B600" t="str">
            <v>-</v>
          </cell>
          <cell r="C600" t="str">
            <v>Boca BSTC D=0,80 m - esc=30 AC/BC/PC</v>
          </cell>
          <cell r="D600" t="str">
            <v>und</v>
          </cell>
          <cell r="H600" t="str">
            <v>DNIT 023/2004-ES</v>
          </cell>
        </row>
        <row r="601">
          <cell r="A601" t="str">
            <v>2 S 04 101 63</v>
          </cell>
          <cell r="B601" t="str">
            <v>-</v>
          </cell>
          <cell r="C601" t="str">
            <v>Boca BSTC D=1,00 m - esc=30 AC/BC/PC</v>
          </cell>
          <cell r="D601" t="str">
            <v>und</v>
          </cell>
          <cell r="H601" t="str">
            <v>DNIT 023/2004-ES</v>
          </cell>
        </row>
        <row r="602">
          <cell r="A602" t="str">
            <v>2 S 04 101 64</v>
          </cell>
          <cell r="B602" t="str">
            <v>-</v>
          </cell>
          <cell r="C602" t="str">
            <v>Boca BSTC D=1,20 m - esc=30 AC/BC/PC</v>
          </cell>
          <cell r="D602" t="str">
            <v>und</v>
          </cell>
          <cell r="H602" t="str">
            <v>DNIT 023/2004-ES</v>
          </cell>
        </row>
        <row r="603">
          <cell r="A603" t="str">
            <v>2 S 04 101 65</v>
          </cell>
          <cell r="B603" t="str">
            <v>-</v>
          </cell>
          <cell r="C603" t="str">
            <v>Boca BSTC D=1,50 m - esc=30 AC/BC/PC</v>
          </cell>
          <cell r="D603" t="str">
            <v>und</v>
          </cell>
          <cell r="H603" t="str">
            <v>DNIT 023/2004-ES</v>
          </cell>
        </row>
        <row r="604">
          <cell r="A604" t="str">
            <v>2 S 04 101 66</v>
          </cell>
          <cell r="B604" t="str">
            <v>-</v>
          </cell>
          <cell r="C604" t="str">
            <v>Boca BSTC D=0,60 m - esc=45 AC/BC/PC</v>
          </cell>
          <cell r="D604" t="str">
            <v>und</v>
          </cell>
          <cell r="H604" t="str">
            <v>DNIT 023/2004-ES</v>
          </cell>
        </row>
        <row r="605">
          <cell r="A605" t="str">
            <v>2 S 04 101 67</v>
          </cell>
          <cell r="B605" t="str">
            <v>-</v>
          </cell>
          <cell r="C605" t="str">
            <v>Boca BSTC D=0,80 m - esc=45 AC/BC/PC</v>
          </cell>
          <cell r="D605" t="str">
            <v>und</v>
          </cell>
          <cell r="H605" t="str">
            <v>DNIT 023/2004-ES</v>
          </cell>
        </row>
        <row r="606">
          <cell r="A606" t="str">
            <v>2 S 04 101 68</v>
          </cell>
          <cell r="B606" t="str">
            <v>-</v>
          </cell>
          <cell r="C606" t="str">
            <v>Boca BSTC D=1,00 m - esc=45 AC/BC/PC</v>
          </cell>
          <cell r="D606" t="str">
            <v>und</v>
          </cell>
          <cell r="H606" t="str">
            <v>DNIT 023/2004-ES</v>
          </cell>
        </row>
        <row r="607">
          <cell r="A607" t="str">
            <v>2 S 04 101 69</v>
          </cell>
          <cell r="B607" t="str">
            <v>-</v>
          </cell>
          <cell r="C607" t="str">
            <v>Boca BSTC D=1,20 m - esc=45 AC/BC/PC</v>
          </cell>
          <cell r="D607" t="str">
            <v>und</v>
          </cell>
          <cell r="H607" t="str">
            <v>DNIT 023/2004-ES</v>
          </cell>
        </row>
        <row r="608">
          <cell r="A608" t="str">
            <v>2 S 04 101 70</v>
          </cell>
          <cell r="B608" t="str">
            <v>-</v>
          </cell>
          <cell r="C608" t="str">
            <v>Boca BSTC D=1,50 m - esc=45 AC/BC/PC</v>
          </cell>
          <cell r="D608" t="str">
            <v>und</v>
          </cell>
          <cell r="H608" t="str">
            <v>DNIT 023/2004-ES</v>
          </cell>
        </row>
        <row r="609">
          <cell r="A609" t="str">
            <v>2 S 04 110 01</v>
          </cell>
          <cell r="B609" t="str">
            <v>-</v>
          </cell>
          <cell r="C609" t="str">
            <v>Corpo BDTC D=1,00m</v>
          </cell>
          <cell r="D609" t="str">
            <v>m</v>
          </cell>
          <cell r="H609" t="str">
            <v>DNIT 023/2004-ES</v>
          </cell>
        </row>
        <row r="610">
          <cell r="A610" t="str">
            <v>2 S 04 110 02</v>
          </cell>
          <cell r="B610" t="str">
            <v>-</v>
          </cell>
          <cell r="C610" t="str">
            <v>Corpo BDTC D=1,20m</v>
          </cell>
          <cell r="D610" t="str">
            <v>m</v>
          </cell>
          <cell r="H610" t="str">
            <v>DNIT 023/2004-ES</v>
          </cell>
        </row>
        <row r="611">
          <cell r="A611" t="str">
            <v>2 S 04 110 03</v>
          </cell>
          <cell r="B611" t="str">
            <v>-</v>
          </cell>
          <cell r="C611" t="str">
            <v>Corpo BDTC D=1,50m</v>
          </cell>
          <cell r="D611" t="str">
            <v>m</v>
          </cell>
          <cell r="H611" t="str">
            <v>DNIT 023/2004-ES</v>
          </cell>
        </row>
        <row r="612">
          <cell r="A612" t="str">
            <v>2 S 04 110 51</v>
          </cell>
          <cell r="B612" t="str">
            <v>-</v>
          </cell>
          <cell r="C612" t="str">
            <v>Corpo BDTC D=1,00 m AC/BC/PC</v>
          </cell>
          <cell r="D612" t="str">
            <v>m</v>
          </cell>
          <cell r="H612" t="str">
            <v>DNIT 023/2004-ES</v>
          </cell>
        </row>
        <row r="613">
          <cell r="A613" t="str">
            <v>2 S 04 110 52</v>
          </cell>
          <cell r="B613" t="str">
            <v>-</v>
          </cell>
          <cell r="C613" t="str">
            <v>Corpo BDTC D=1,20 m AC/BC/PC</v>
          </cell>
          <cell r="D613" t="str">
            <v>m</v>
          </cell>
          <cell r="H613" t="str">
            <v>DNIT 023/2004-ES</v>
          </cell>
        </row>
        <row r="614">
          <cell r="A614" t="str">
            <v>2 S 04 110 53</v>
          </cell>
          <cell r="B614" t="str">
            <v>-</v>
          </cell>
          <cell r="C614" t="str">
            <v>Corpo BDTC D=1,50 m AC/BC/PC</v>
          </cell>
          <cell r="D614" t="str">
            <v>m</v>
          </cell>
          <cell r="H614" t="str">
            <v>DNIT 023/2004-ES</v>
          </cell>
        </row>
        <row r="615">
          <cell r="A615" t="str">
            <v>2 S 04 111 01</v>
          </cell>
          <cell r="B615" t="str">
            <v>-</v>
          </cell>
          <cell r="C615" t="str">
            <v>Boca BDTC D=1,00m normal</v>
          </cell>
          <cell r="D615" t="str">
            <v>und</v>
          </cell>
          <cell r="H615" t="str">
            <v>DNIT 023/2004-ES</v>
          </cell>
        </row>
        <row r="616">
          <cell r="A616" t="str">
            <v>2 S 04 111 02</v>
          </cell>
          <cell r="B616" t="str">
            <v>-</v>
          </cell>
          <cell r="C616" t="str">
            <v>Boca BDTC D=1,20m normal</v>
          </cell>
          <cell r="D616" t="str">
            <v>und</v>
          </cell>
          <cell r="H616" t="str">
            <v>DNIT 023/2004-ES</v>
          </cell>
        </row>
        <row r="617">
          <cell r="A617" t="str">
            <v>2 S 04 111 03</v>
          </cell>
          <cell r="B617" t="str">
            <v>-</v>
          </cell>
          <cell r="C617" t="str">
            <v>Boca BDTC D=1,50m normal</v>
          </cell>
          <cell r="D617" t="str">
            <v>und</v>
          </cell>
          <cell r="H617" t="str">
            <v>DNIT 023/2004-ES</v>
          </cell>
        </row>
        <row r="618">
          <cell r="A618" t="str">
            <v>2 S 04 111 05</v>
          </cell>
          <cell r="B618" t="str">
            <v>-</v>
          </cell>
          <cell r="C618" t="str">
            <v>Boca BDTC D=1,00 m - esc.=15</v>
          </cell>
          <cell r="D618" t="str">
            <v>und</v>
          </cell>
          <cell r="H618" t="str">
            <v>DNIT 023/2004-ES</v>
          </cell>
        </row>
        <row r="619">
          <cell r="A619" t="str">
            <v>2 S 04 111 06</v>
          </cell>
          <cell r="B619" t="str">
            <v>-</v>
          </cell>
          <cell r="C619" t="str">
            <v>Boca BDTC D=1,20 m - esc.=15</v>
          </cell>
          <cell r="D619" t="str">
            <v>und</v>
          </cell>
          <cell r="H619" t="str">
            <v>DNIT 023/2004-ES</v>
          </cell>
        </row>
        <row r="620">
          <cell r="A620" t="str">
            <v>2 S 04 111 07</v>
          </cell>
          <cell r="B620" t="str">
            <v>-</v>
          </cell>
          <cell r="C620" t="str">
            <v>Boca BDTC D=1,50 m - esc.=15</v>
          </cell>
          <cell r="D620" t="str">
            <v>und</v>
          </cell>
          <cell r="H620" t="str">
            <v>DNIT 023/2004-ES</v>
          </cell>
        </row>
        <row r="621">
          <cell r="A621" t="str">
            <v>2 S 04 111 08</v>
          </cell>
          <cell r="B621" t="str">
            <v>-</v>
          </cell>
          <cell r="C621" t="str">
            <v>Boca BDTC D=1,00 - esc.=30</v>
          </cell>
          <cell r="D621" t="str">
            <v>und</v>
          </cell>
          <cell r="H621" t="str">
            <v>DNIT 023/2004-ES</v>
          </cell>
        </row>
        <row r="622">
          <cell r="A622" t="str">
            <v>2 S 04 111 09</v>
          </cell>
          <cell r="B622" t="str">
            <v>-</v>
          </cell>
          <cell r="C622" t="str">
            <v>Boca BDTC D=1,20 m - esc.=30</v>
          </cell>
          <cell r="D622" t="str">
            <v>und</v>
          </cell>
          <cell r="H622" t="str">
            <v>DNIT 023/2004-ES</v>
          </cell>
        </row>
        <row r="623">
          <cell r="A623" t="str">
            <v>2 S 04 111 10</v>
          </cell>
          <cell r="B623" t="str">
            <v>-</v>
          </cell>
          <cell r="C623" t="str">
            <v>Boca BDTC D=1,50 m - esc.=30</v>
          </cell>
          <cell r="D623" t="str">
            <v>und</v>
          </cell>
          <cell r="H623" t="str">
            <v>DNIT 023/2004-ES</v>
          </cell>
        </row>
        <row r="624">
          <cell r="A624" t="str">
            <v>2 S 04 111 11</v>
          </cell>
          <cell r="B624" t="str">
            <v>-</v>
          </cell>
          <cell r="C624" t="str">
            <v>Boca BDTC D=1,00 m - esc.=45</v>
          </cell>
          <cell r="D624" t="str">
            <v>und</v>
          </cell>
          <cell r="H624" t="str">
            <v>DNIT 023/2004-ES</v>
          </cell>
        </row>
        <row r="625">
          <cell r="A625" t="str">
            <v>2 S 04 111 12</v>
          </cell>
          <cell r="B625" t="str">
            <v>-</v>
          </cell>
          <cell r="C625" t="str">
            <v>Boca BDTC D=1,20 m - esc.=45</v>
          </cell>
          <cell r="D625" t="str">
            <v>und</v>
          </cell>
          <cell r="H625" t="str">
            <v>DNIT 023/2004-ES</v>
          </cell>
        </row>
        <row r="626">
          <cell r="A626" t="str">
            <v>2 S 04 111 13</v>
          </cell>
          <cell r="B626" t="str">
            <v>-</v>
          </cell>
          <cell r="C626" t="str">
            <v>Boca BDTC D=1,50 m - esc.=45</v>
          </cell>
          <cell r="D626" t="str">
            <v>und</v>
          </cell>
          <cell r="H626" t="str">
            <v>DNIT 023/2004-ES</v>
          </cell>
        </row>
        <row r="627">
          <cell r="A627" t="str">
            <v>2 S 04 111 51</v>
          </cell>
          <cell r="B627" t="str">
            <v>-</v>
          </cell>
          <cell r="C627" t="str">
            <v>Boca BDTC D=1,00 m normal AC/BC/PC</v>
          </cell>
          <cell r="D627" t="str">
            <v>und</v>
          </cell>
          <cell r="H627" t="str">
            <v>DNIT 023/2004-ES</v>
          </cell>
        </row>
        <row r="628">
          <cell r="A628" t="str">
            <v>2 S 04 111 52</v>
          </cell>
          <cell r="B628" t="str">
            <v>-</v>
          </cell>
          <cell r="C628" t="str">
            <v>Boca BDTC D=1,20 m normal AC/BC/PC</v>
          </cell>
          <cell r="D628" t="str">
            <v>und</v>
          </cell>
          <cell r="H628" t="str">
            <v>DNIT 023/2004-ES</v>
          </cell>
        </row>
        <row r="629">
          <cell r="A629" t="str">
            <v>2 S 04 111 53</v>
          </cell>
          <cell r="B629" t="str">
            <v>-</v>
          </cell>
          <cell r="C629" t="str">
            <v>Boca BDTC D=1,50 m normal AC/BC/PC</v>
          </cell>
          <cell r="D629" t="str">
            <v>und</v>
          </cell>
          <cell r="H629" t="str">
            <v>DNIT 023/2004-ES</v>
          </cell>
        </row>
        <row r="630">
          <cell r="A630" t="str">
            <v>2 S 04 111 55</v>
          </cell>
          <cell r="B630" t="str">
            <v>-</v>
          </cell>
          <cell r="C630" t="str">
            <v>Boca BDTC D=1,00 m - esc=15 AC/BC/PC</v>
          </cell>
          <cell r="D630" t="str">
            <v>und</v>
          </cell>
          <cell r="H630" t="str">
            <v>DNIT 023/2004-ES</v>
          </cell>
        </row>
        <row r="631">
          <cell r="A631" t="str">
            <v>2 S 04 111 56</v>
          </cell>
          <cell r="B631" t="str">
            <v>-</v>
          </cell>
          <cell r="C631" t="str">
            <v>Boca BDTC D=1,20 m - esc=15 AC/BC/PC</v>
          </cell>
          <cell r="D631" t="str">
            <v>und</v>
          </cell>
          <cell r="H631" t="str">
            <v>DNIT 023/2004-ES</v>
          </cell>
        </row>
        <row r="632">
          <cell r="A632" t="str">
            <v>2 S 04 111 57</v>
          </cell>
          <cell r="B632" t="str">
            <v>-</v>
          </cell>
          <cell r="C632" t="str">
            <v>Boca BDTC D=1,50 m - esc=15 AC/BC/PC</v>
          </cell>
          <cell r="D632" t="str">
            <v>und</v>
          </cell>
          <cell r="H632" t="str">
            <v>DNIT 023/2004-ES</v>
          </cell>
        </row>
        <row r="633">
          <cell r="A633" t="str">
            <v>2 S 04 111 58</v>
          </cell>
          <cell r="B633" t="str">
            <v>-</v>
          </cell>
          <cell r="C633" t="str">
            <v>Boca BDTC D=1,00 m - esc=30 AC/BC/PC</v>
          </cell>
          <cell r="D633" t="str">
            <v>und</v>
          </cell>
          <cell r="H633" t="str">
            <v>DNIT 023/2004-ES</v>
          </cell>
        </row>
        <row r="634">
          <cell r="A634" t="str">
            <v>2 S 04 111 59</v>
          </cell>
          <cell r="B634" t="str">
            <v>-</v>
          </cell>
          <cell r="C634" t="str">
            <v>Boca BDTC D=1,20 m - esc=30 AC/BC/PC</v>
          </cell>
          <cell r="D634" t="str">
            <v>und</v>
          </cell>
          <cell r="H634" t="str">
            <v>DNIT 023/2004-ES</v>
          </cell>
        </row>
        <row r="635">
          <cell r="A635" t="str">
            <v>2 S 04 111 60</v>
          </cell>
          <cell r="B635" t="str">
            <v>-</v>
          </cell>
          <cell r="C635" t="str">
            <v>Boca BDTC D=1,50 m - esc=30 AC/BC/PC</v>
          </cell>
          <cell r="D635" t="str">
            <v>und</v>
          </cell>
          <cell r="H635" t="str">
            <v>DNIT 023/2004-ES</v>
          </cell>
        </row>
        <row r="636">
          <cell r="A636" t="str">
            <v>2 S 04 111 61</v>
          </cell>
          <cell r="B636" t="str">
            <v>-</v>
          </cell>
          <cell r="C636" t="str">
            <v>Boca BDTC D=1,00 m - esc=45 AC/BC/PC</v>
          </cell>
          <cell r="D636" t="str">
            <v>und</v>
          </cell>
          <cell r="H636" t="str">
            <v>DNIT 023/2004-ES</v>
          </cell>
        </row>
        <row r="637">
          <cell r="A637" t="str">
            <v>2 S 04 111 62</v>
          </cell>
          <cell r="B637" t="str">
            <v>-</v>
          </cell>
          <cell r="C637" t="str">
            <v>Boca BDTC D=1,20 m - esc=45 AC/BC/PC</v>
          </cell>
          <cell r="D637" t="str">
            <v>und</v>
          </cell>
          <cell r="H637" t="str">
            <v>DNIT 023/2004-ES</v>
          </cell>
        </row>
        <row r="638">
          <cell r="A638" t="str">
            <v>2 S 04 111 63</v>
          </cell>
          <cell r="B638" t="str">
            <v>-</v>
          </cell>
          <cell r="C638" t="str">
            <v>Boca BDTC D=1,50 m - esc=45 AC/BC/PC</v>
          </cell>
          <cell r="D638" t="str">
            <v>und</v>
          </cell>
          <cell r="H638" t="str">
            <v>DNIT 023/2004-ES</v>
          </cell>
        </row>
        <row r="639">
          <cell r="A639" t="str">
            <v>2 S 04 120 01</v>
          </cell>
          <cell r="B639" t="str">
            <v>-</v>
          </cell>
          <cell r="C639" t="str">
            <v>Corpo BTTC D=1,00m</v>
          </cell>
          <cell r="D639" t="str">
            <v>m</v>
          </cell>
          <cell r="H639" t="str">
            <v>DNIT 023/2004-ES</v>
          </cell>
        </row>
        <row r="640">
          <cell r="A640" t="str">
            <v>2 S 04 120 02</v>
          </cell>
          <cell r="B640" t="str">
            <v>-</v>
          </cell>
          <cell r="C640" t="str">
            <v>Corpo BTTC D=1,20m</v>
          </cell>
          <cell r="D640" t="str">
            <v>m</v>
          </cell>
          <cell r="H640" t="str">
            <v>DNIT 023/2004-ES</v>
          </cell>
        </row>
        <row r="641">
          <cell r="A641" t="str">
            <v>2 S 04 120 03</v>
          </cell>
          <cell r="B641" t="str">
            <v>-</v>
          </cell>
          <cell r="C641" t="str">
            <v>Corpo BTTC D=1,50m</v>
          </cell>
          <cell r="D641" t="str">
            <v>m</v>
          </cell>
          <cell r="H641" t="str">
            <v>DNIT 023/2004-ES</v>
          </cell>
        </row>
        <row r="642">
          <cell r="A642" t="str">
            <v>2 S 04 120 51</v>
          </cell>
          <cell r="B642" t="str">
            <v>-</v>
          </cell>
          <cell r="C642" t="str">
            <v>Corpo BTTC D=1,00 m AC/BC/PC</v>
          </cell>
          <cell r="D642" t="str">
            <v>m</v>
          </cell>
          <cell r="H642" t="str">
            <v>DNIT 023/2004-ES</v>
          </cell>
        </row>
        <row r="643">
          <cell r="A643" t="str">
            <v>2 S 04 120 52</v>
          </cell>
          <cell r="B643" t="str">
            <v>-</v>
          </cell>
          <cell r="C643" t="str">
            <v>Corpo BTTC D=1,20 m AC/BC/PC</v>
          </cell>
          <cell r="D643" t="str">
            <v>m</v>
          </cell>
          <cell r="H643" t="str">
            <v>DNIT 023/2004-ES</v>
          </cell>
        </row>
        <row r="644">
          <cell r="A644" t="str">
            <v>2 S 04 120 53</v>
          </cell>
          <cell r="B644" t="str">
            <v>-</v>
          </cell>
          <cell r="C644" t="str">
            <v>Corpo BTTC D=1,50 m AC/BC/PC</v>
          </cell>
          <cell r="D644" t="str">
            <v>m</v>
          </cell>
          <cell r="H644" t="str">
            <v>DNIT 023/2004-ES</v>
          </cell>
        </row>
        <row r="645">
          <cell r="A645" t="str">
            <v>2 S 04 121 01</v>
          </cell>
          <cell r="B645" t="str">
            <v>-</v>
          </cell>
          <cell r="C645" t="str">
            <v>Boca BTTC D=1,00m normal</v>
          </cell>
          <cell r="D645" t="str">
            <v>und</v>
          </cell>
          <cell r="H645" t="str">
            <v>DNIT 023/2004-ES</v>
          </cell>
        </row>
        <row r="646">
          <cell r="A646" t="str">
            <v>2 S 04 121 02</v>
          </cell>
          <cell r="B646" t="str">
            <v>-</v>
          </cell>
          <cell r="C646" t="str">
            <v>Boca BTTC D=1,20m normal</v>
          </cell>
          <cell r="D646" t="str">
            <v>und</v>
          </cell>
          <cell r="H646" t="str">
            <v>DNIT 023/2004-ES</v>
          </cell>
        </row>
        <row r="647">
          <cell r="A647" t="str">
            <v>2 S 04 121 03</v>
          </cell>
          <cell r="B647" t="str">
            <v>-</v>
          </cell>
          <cell r="C647" t="str">
            <v>Boca BTTC D=1,50m normal</v>
          </cell>
          <cell r="D647" t="str">
            <v>und</v>
          </cell>
          <cell r="H647" t="str">
            <v>DNIT 023/2004-ES</v>
          </cell>
        </row>
        <row r="648">
          <cell r="A648" t="str">
            <v>2 S 04 121 04</v>
          </cell>
          <cell r="B648" t="str">
            <v>-</v>
          </cell>
          <cell r="C648" t="str">
            <v>Boca BTTC D=1,00 m - esc.=15</v>
          </cell>
          <cell r="D648" t="str">
            <v>und</v>
          </cell>
          <cell r="H648" t="str">
            <v>DNIT 023/2004-ES</v>
          </cell>
        </row>
        <row r="649">
          <cell r="A649" t="str">
            <v>2 S 04 121 05</v>
          </cell>
          <cell r="B649" t="str">
            <v>-</v>
          </cell>
          <cell r="C649" t="str">
            <v>Boca BTTC D=1,20 m - esc.=15</v>
          </cell>
          <cell r="D649" t="str">
            <v>und</v>
          </cell>
          <cell r="H649" t="str">
            <v>DNIT 023/2004-ES</v>
          </cell>
        </row>
        <row r="650">
          <cell r="A650" t="str">
            <v>2 S 04 121 06</v>
          </cell>
          <cell r="B650" t="str">
            <v>-</v>
          </cell>
          <cell r="C650" t="str">
            <v>Boca BTTC D=1,50 m - esc.=15</v>
          </cell>
          <cell r="D650" t="str">
            <v>und</v>
          </cell>
          <cell r="H650" t="str">
            <v>DNIT 023/2004-ES</v>
          </cell>
        </row>
        <row r="651">
          <cell r="A651" t="str">
            <v>2 S 04 121 07</v>
          </cell>
          <cell r="B651" t="str">
            <v>-</v>
          </cell>
          <cell r="C651" t="str">
            <v>Boca BTTC D=1,00 m - esc.=30</v>
          </cell>
          <cell r="D651" t="str">
            <v>und</v>
          </cell>
          <cell r="H651" t="str">
            <v>DNIT 023/2004-ES</v>
          </cell>
        </row>
        <row r="652">
          <cell r="A652" t="str">
            <v>2 S 04 121 08</v>
          </cell>
          <cell r="B652" t="str">
            <v>-</v>
          </cell>
          <cell r="C652" t="str">
            <v>Boca BTTC D=1,20 m - esc.=30</v>
          </cell>
          <cell r="D652" t="str">
            <v>und</v>
          </cell>
          <cell r="H652" t="str">
            <v>DNIT 023/2004-ES</v>
          </cell>
        </row>
        <row r="653">
          <cell r="A653" t="str">
            <v>2 S 04 121 09</v>
          </cell>
          <cell r="B653" t="str">
            <v>-</v>
          </cell>
          <cell r="C653" t="str">
            <v>Boca BTTC D=1,50 m - esc.=30</v>
          </cell>
          <cell r="D653" t="str">
            <v>und</v>
          </cell>
          <cell r="H653" t="str">
            <v>DNIT 023/2004-ES</v>
          </cell>
        </row>
        <row r="654">
          <cell r="A654" t="str">
            <v>2 S 04 121 10</v>
          </cell>
          <cell r="B654" t="str">
            <v>-</v>
          </cell>
          <cell r="C654" t="str">
            <v>Boca BTTC D=1,00 m - esc.=45</v>
          </cell>
          <cell r="D654" t="str">
            <v>und</v>
          </cell>
          <cell r="H654" t="str">
            <v>DNIT 023/2004-ES</v>
          </cell>
        </row>
        <row r="655">
          <cell r="A655" t="str">
            <v>2 S 04 121 11</v>
          </cell>
          <cell r="B655" t="str">
            <v>-</v>
          </cell>
          <cell r="C655" t="str">
            <v>Boca BTTC D=1,20 m - esc.=45</v>
          </cell>
          <cell r="D655" t="str">
            <v>und</v>
          </cell>
          <cell r="H655" t="str">
            <v>DNIT 023/2004-ES</v>
          </cell>
        </row>
        <row r="656">
          <cell r="A656" t="str">
            <v>2 S 04 121 12</v>
          </cell>
          <cell r="B656" t="str">
            <v>-</v>
          </cell>
          <cell r="C656" t="str">
            <v>Boca BTTC D=1,50 m - esc.=45</v>
          </cell>
          <cell r="D656" t="str">
            <v>und</v>
          </cell>
          <cell r="H656" t="str">
            <v>DNIT 023/2004-ES</v>
          </cell>
        </row>
        <row r="657">
          <cell r="A657" t="str">
            <v>2 S 04 121 51</v>
          </cell>
          <cell r="B657" t="str">
            <v>-</v>
          </cell>
          <cell r="C657" t="str">
            <v>Boca BTTC D=1,00 m normal AC/BC/PC</v>
          </cell>
          <cell r="D657" t="str">
            <v>und</v>
          </cell>
          <cell r="H657" t="str">
            <v>DNIT 023/2004-ES</v>
          </cell>
        </row>
        <row r="658">
          <cell r="A658" t="str">
            <v>2 S 04 121 52</v>
          </cell>
          <cell r="B658" t="str">
            <v>-</v>
          </cell>
          <cell r="C658" t="str">
            <v>Boca BTTC D=1,20 m normal AC/BC/PC</v>
          </cell>
          <cell r="D658" t="str">
            <v>und</v>
          </cell>
          <cell r="H658" t="str">
            <v>DNIT 023/2004-ES</v>
          </cell>
        </row>
        <row r="659">
          <cell r="A659" t="str">
            <v>2 S 04 121 53</v>
          </cell>
          <cell r="B659" t="str">
            <v>-</v>
          </cell>
          <cell r="C659" t="str">
            <v>Boca BTTC D=1,50 m normal AC/BC/PC</v>
          </cell>
          <cell r="D659" t="str">
            <v>und</v>
          </cell>
          <cell r="H659" t="str">
            <v>DNIT 023/2004-ES</v>
          </cell>
        </row>
        <row r="660">
          <cell r="A660" t="str">
            <v>2 S 04 121 54</v>
          </cell>
          <cell r="B660" t="str">
            <v>-</v>
          </cell>
          <cell r="C660" t="str">
            <v>Boca BTTC D=1,00 m - esc=15 AC/BC/PC</v>
          </cell>
          <cell r="D660" t="str">
            <v>und</v>
          </cell>
          <cell r="H660" t="str">
            <v>DNIT 023/2004-ES</v>
          </cell>
        </row>
        <row r="661">
          <cell r="A661" t="str">
            <v>2 S 04 121 55</v>
          </cell>
          <cell r="B661" t="str">
            <v>-</v>
          </cell>
          <cell r="C661" t="str">
            <v>Boca BTTC D=1,20 m - esc=15 AC/BC/PC</v>
          </cell>
          <cell r="D661" t="str">
            <v>und</v>
          </cell>
          <cell r="H661" t="str">
            <v>DNIT 023/2004-ES</v>
          </cell>
        </row>
        <row r="662">
          <cell r="A662" t="str">
            <v>2 S 04 121 56</v>
          </cell>
          <cell r="B662" t="str">
            <v>-</v>
          </cell>
          <cell r="C662" t="str">
            <v>Boca BTTC D=1,50 m - esc=15 AC/BC/PC</v>
          </cell>
          <cell r="D662" t="str">
            <v>und</v>
          </cell>
          <cell r="H662" t="str">
            <v>DNIT 023/2004-ES</v>
          </cell>
        </row>
        <row r="663">
          <cell r="A663" t="str">
            <v>2 S 04 121 57</v>
          </cell>
          <cell r="B663" t="str">
            <v>-</v>
          </cell>
          <cell r="C663" t="str">
            <v>Boca BTTC D=1,00 m - esc=30 AC/BC/PC</v>
          </cell>
          <cell r="D663" t="str">
            <v>und</v>
          </cell>
          <cell r="H663" t="str">
            <v>DNIT 023/2004-ES</v>
          </cell>
        </row>
        <row r="664">
          <cell r="A664" t="str">
            <v>2 S 04 121 58</v>
          </cell>
          <cell r="B664" t="str">
            <v>-</v>
          </cell>
          <cell r="C664" t="str">
            <v>Boca BTTC D=1,20 m - esc=30 AC/BC/PC</v>
          </cell>
          <cell r="D664" t="str">
            <v>und</v>
          </cell>
          <cell r="H664" t="str">
            <v>DNIT 023/2004-ES</v>
          </cell>
        </row>
        <row r="665">
          <cell r="A665" t="str">
            <v>2 S 04 121 59</v>
          </cell>
          <cell r="B665" t="str">
            <v>-</v>
          </cell>
          <cell r="C665" t="str">
            <v>Boca BTTC D=1,50 m - esc=30 AC/BC/PC</v>
          </cell>
          <cell r="D665" t="str">
            <v>und</v>
          </cell>
          <cell r="H665" t="str">
            <v>DNIT 023/2004-ES</v>
          </cell>
        </row>
        <row r="666">
          <cell r="A666" t="str">
            <v>2 S 04 121 60</v>
          </cell>
          <cell r="B666" t="str">
            <v>-</v>
          </cell>
          <cell r="C666" t="str">
            <v>Boca BTTC D=1,00 m - esc=45 AC/BC/PC</v>
          </cell>
          <cell r="D666" t="str">
            <v>und</v>
          </cell>
          <cell r="H666" t="str">
            <v>DNIT 023/2004-ES</v>
          </cell>
        </row>
        <row r="667">
          <cell r="A667" t="str">
            <v>2 S 04 121 61</v>
          </cell>
          <cell r="B667" t="str">
            <v>-</v>
          </cell>
          <cell r="C667" t="str">
            <v>Boca BTTC D=1,20 m - esc=45 AC/BC/PC</v>
          </cell>
          <cell r="D667" t="str">
            <v>und</v>
          </cell>
          <cell r="H667" t="str">
            <v>DNIT 023/2004-ES</v>
          </cell>
        </row>
        <row r="668">
          <cell r="A668" t="str">
            <v>2 S 04 121 62</v>
          </cell>
          <cell r="B668" t="str">
            <v>-</v>
          </cell>
          <cell r="C668" t="str">
            <v>Boca BTTC D=1,50 m - esc=45 AC/BC/PC</v>
          </cell>
          <cell r="D668" t="str">
            <v>und</v>
          </cell>
          <cell r="H668" t="str">
            <v>DNIT 023/2004-ES</v>
          </cell>
        </row>
        <row r="669">
          <cell r="A669" t="str">
            <v>2 S 04 200 01</v>
          </cell>
          <cell r="B669" t="str">
            <v>-</v>
          </cell>
          <cell r="C669" t="str">
            <v>Corpo BSCC 1,50 x 1,50 m alt. 0 a 1,00 m</v>
          </cell>
          <cell r="D669" t="str">
            <v>und</v>
          </cell>
          <cell r="H669" t="str">
            <v>DNIT 025/2004-ES</v>
          </cell>
        </row>
        <row r="670">
          <cell r="A670" t="str">
            <v>2 S 04 200 02</v>
          </cell>
          <cell r="B670" t="str">
            <v>-</v>
          </cell>
          <cell r="C670" t="str">
            <v>Corpo BSCC 2,00 x 2,00 m alt. 0 a 1,00 m</v>
          </cell>
          <cell r="D670" t="str">
            <v>und</v>
          </cell>
          <cell r="H670" t="str">
            <v>DNIT 025/2004-ES</v>
          </cell>
        </row>
        <row r="671">
          <cell r="A671" t="str">
            <v>2 S 04 200 03</v>
          </cell>
          <cell r="B671" t="str">
            <v>-</v>
          </cell>
          <cell r="C671" t="str">
            <v>Corpo BSCC 2,50 x 2,50 m alt. 0 a 1,00 m</v>
          </cell>
          <cell r="D671" t="str">
            <v>m</v>
          </cell>
          <cell r="H671" t="str">
            <v>DNIT 025/2004-ES</v>
          </cell>
        </row>
        <row r="672">
          <cell r="A672" t="str">
            <v>2 S 04 200 04</v>
          </cell>
          <cell r="B672" t="str">
            <v>-</v>
          </cell>
          <cell r="C672" t="str">
            <v>Corpo BSCC 3,00 x 3,00 m alt. 0 a 1,00 m</v>
          </cell>
          <cell r="D672" t="str">
            <v>m</v>
          </cell>
          <cell r="H672" t="str">
            <v>DNIT 025/2004-ES</v>
          </cell>
        </row>
        <row r="673">
          <cell r="A673" t="str">
            <v>2 S 04 200 05</v>
          </cell>
          <cell r="B673" t="str">
            <v>-</v>
          </cell>
          <cell r="C673" t="str">
            <v>Corpo BSCC 1,50 x 1,50 m alt. 1,00 a 2,50 m</v>
          </cell>
          <cell r="D673" t="str">
            <v>m</v>
          </cell>
          <cell r="H673" t="str">
            <v>DNIT 025/2004-ES</v>
          </cell>
        </row>
        <row r="674">
          <cell r="A674" t="str">
            <v>2 S 04 200 06</v>
          </cell>
          <cell r="B674" t="str">
            <v>-</v>
          </cell>
          <cell r="C674" t="str">
            <v>Corpo BSCC 2,00 x 2,00 m alt. 1,00 a 2,50 m</v>
          </cell>
          <cell r="D674" t="str">
            <v>m</v>
          </cell>
          <cell r="H674" t="str">
            <v>DNIT 025/2004-ES</v>
          </cell>
        </row>
        <row r="675">
          <cell r="A675" t="str">
            <v>2 S 04 200 07</v>
          </cell>
          <cell r="B675" t="str">
            <v>-</v>
          </cell>
          <cell r="C675" t="str">
            <v>Corpo BSCC 2,50 x 2,50 m alt. 1,00 a 2,50 m</v>
          </cell>
          <cell r="D675" t="str">
            <v>m</v>
          </cell>
          <cell r="H675" t="str">
            <v>DNIT 025/2004-ES</v>
          </cell>
        </row>
        <row r="676">
          <cell r="A676" t="str">
            <v>2 S 04 200 08</v>
          </cell>
          <cell r="B676" t="str">
            <v>-</v>
          </cell>
          <cell r="C676" t="str">
            <v>Corpo BSCC 3,00 x 3,00 m alt. 1,00 a 2,50 m</v>
          </cell>
          <cell r="D676" t="str">
            <v>m</v>
          </cell>
          <cell r="H676" t="str">
            <v>DNIT 025/2004-ES</v>
          </cell>
        </row>
        <row r="677">
          <cell r="A677" t="str">
            <v>2 S 04 200 09</v>
          </cell>
          <cell r="B677" t="str">
            <v>-</v>
          </cell>
          <cell r="C677" t="str">
            <v>Corpo BSCC 1,50 x 1,50 m alt. 2,50 a 5,00 m</v>
          </cell>
          <cell r="D677" t="str">
            <v>m</v>
          </cell>
          <cell r="H677" t="str">
            <v>DNIT 025/2004-ES</v>
          </cell>
        </row>
        <row r="678">
          <cell r="A678" t="str">
            <v>2 S 04 200 10</v>
          </cell>
          <cell r="B678" t="str">
            <v>-</v>
          </cell>
          <cell r="C678" t="str">
            <v>Corpo BSCC 2,00 x 2,00 m alt. 2,50 a 5,00 m</v>
          </cell>
          <cell r="D678" t="str">
            <v>m</v>
          </cell>
          <cell r="H678" t="str">
            <v>DNIT 025/2004-ES</v>
          </cell>
        </row>
        <row r="679">
          <cell r="A679" t="str">
            <v>2 S 04 200 11</v>
          </cell>
          <cell r="B679" t="str">
            <v>-</v>
          </cell>
          <cell r="C679" t="str">
            <v>Corpo BSCC 2,50 x 2,50 m alt. 2,50 a 5,00 m</v>
          </cell>
          <cell r="D679" t="str">
            <v>m</v>
          </cell>
          <cell r="H679" t="str">
            <v>DNIT 025/2004-ES</v>
          </cell>
        </row>
        <row r="680">
          <cell r="A680" t="str">
            <v>2 S 04 200 12</v>
          </cell>
          <cell r="B680" t="str">
            <v>-</v>
          </cell>
          <cell r="C680" t="str">
            <v>Corpo BSCC 3,00 x 3,00 m alt. 2,50 a 5,00 m</v>
          </cell>
          <cell r="D680" t="str">
            <v>m</v>
          </cell>
          <cell r="H680" t="str">
            <v>DNIT 025/2004-ES</v>
          </cell>
        </row>
        <row r="681">
          <cell r="A681" t="str">
            <v>2 S 04 200 13</v>
          </cell>
          <cell r="B681" t="str">
            <v>-</v>
          </cell>
          <cell r="C681" t="str">
            <v>Corpo BSCC 1,50 x 1,50 m alt. 5,00 a 7,50 m</v>
          </cell>
          <cell r="D681" t="str">
            <v>m</v>
          </cell>
          <cell r="H681" t="str">
            <v>DNIT 025/2004-ES</v>
          </cell>
        </row>
        <row r="682">
          <cell r="A682" t="str">
            <v>2 S 04 200 14</v>
          </cell>
          <cell r="B682" t="str">
            <v>-</v>
          </cell>
          <cell r="C682" t="str">
            <v>Corpo BSCC 2,00 x 2,00 m alt. 5,00 a 7,50 m</v>
          </cell>
          <cell r="D682" t="str">
            <v>m</v>
          </cell>
          <cell r="H682" t="str">
            <v>DNIT 025/2004-ES</v>
          </cell>
        </row>
        <row r="683">
          <cell r="A683" t="str">
            <v>2 S 04 200 15</v>
          </cell>
          <cell r="B683" t="str">
            <v>-</v>
          </cell>
          <cell r="C683" t="str">
            <v>Corpo BSCC 2,50 x 2,50 m alt. 5,00 a 7,50 m</v>
          </cell>
          <cell r="D683" t="str">
            <v>m</v>
          </cell>
          <cell r="H683" t="str">
            <v>DNIT 025/2004-ES</v>
          </cell>
        </row>
        <row r="684">
          <cell r="A684" t="str">
            <v>2 S 04 200 16</v>
          </cell>
          <cell r="B684" t="str">
            <v>-</v>
          </cell>
          <cell r="C684" t="str">
            <v>Corpo BSCC 3,00 x 3,00 m alt. 5,00 a 7,50 m</v>
          </cell>
          <cell r="D684" t="str">
            <v>m</v>
          </cell>
          <cell r="H684" t="str">
            <v>DNIT 025/2004-ES</v>
          </cell>
        </row>
        <row r="685">
          <cell r="A685" t="str">
            <v>2 S 04 200 17</v>
          </cell>
          <cell r="B685" t="str">
            <v>-</v>
          </cell>
          <cell r="C685" t="str">
            <v>Corpo BSCC 1,50 x 1,50 m alt. 7,50 a 10,00 m</v>
          </cell>
          <cell r="D685" t="str">
            <v>m</v>
          </cell>
          <cell r="H685" t="str">
            <v>DNIT 025/2004-ES</v>
          </cell>
        </row>
        <row r="686">
          <cell r="A686" t="str">
            <v>2 S 04 200 18</v>
          </cell>
          <cell r="B686" t="str">
            <v>-</v>
          </cell>
          <cell r="C686" t="str">
            <v>Corpo BSCC 2,00 x 2,00 m alt. 7,50 a 10,00 m</v>
          </cell>
          <cell r="D686" t="str">
            <v>m</v>
          </cell>
          <cell r="H686" t="str">
            <v>DNIT 025/2004-ES</v>
          </cell>
        </row>
        <row r="687">
          <cell r="A687" t="str">
            <v>2 S 04 200 19</v>
          </cell>
          <cell r="B687" t="str">
            <v>-</v>
          </cell>
          <cell r="C687" t="str">
            <v>Corpo BSCC 2,50 x 2,50 m alt. 7,50 a 10,00 m</v>
          </cell>
          <cell r="D687" t="str">
            <v>m</v>
          </cell>
          <cell r="H687" t="str">
            <v>DNIT 025/2004-ES</v>
          </cell>
        </row>
        <row r="688">
          <cell r="A688" t="str">
            <v>2 S 04 200 20</v>
          </cell>
          <cell r="B688" t="str">
            <v>-</v>
          </cell>
          <cell r="C688" t="str">
            <v>Corpo BSCC 3,00 x 3,00 m alt. 7,50 a 10,00 m</v>
          </cell>
          <cell r="D688" t="str">
            <v>m</v>
          </cell>
          <cell r="H688" t="str">
            <v>DNIT 025/2004-ES</v>
          </cell>
        </row>
        <row r="689">
          <cell r="A689" t="str">
            <v>2 S 04 200 21</v>
          </cell>
          <cell r="B689" t="str">
            <v>-</v>
          </cell>
          <cell r="C689" t="str">
            <v>Corpo BSCC 1,50 x 1,50 m alt. 10,00 a 12,50 m</v>
          </cell>
          <cell r="D689" t="str">
            <v>m</v>
          </cell>
          <cell r="H689" t="str">
            <v>DNIT 025/2004-ES</v>
          </cell>
        </row>
        <row r="690">
          <cell r="A690" t="str">
            <v>2 S 04 200 22</v>
          </cell>
          <cell r="B690" t="str">
            <v>-</v>
          </cell>
          <cell r="C690" t="str">
            <v>Corpo BSCC 2,00 x 2,00 m alt. 10,00 a 12,50 m</v>
          </cell>
          <cell r="D690" t="str">
            <v>m</v>
          </cell>
          <cell r="H690" t="str">
            <v>DNIT 025/2004-ES</v>
          </cell>
        </row>
        <row r="691">
          <cell r="A691" t="str">
            <v>2 S 04 200 23</v>
          </cell>
          <cell r="B691" t="str">
            <v>-</v>
          </cell>
          <cell r="C691" t="str">
            <v>Corpo BSCC 2,50 x 2,50 m alt. 10,00 a 12,50 m</v>
          </cell>
          <cell r="D691" t="str">
            <v>m</v>
          </cell>
          <cell r="H691" t="str">
            <v>DNIT 025/2004-ES</v>
          </cell>
        </row>
        <row r="692">
          <cell r="A692" t="str">
            <v>2 S 04 200 24</v>
          </cell>
          <cell r="B692" t="str">
            <v>-</v>
          </cell>
          <cell r="C692" t="str">
            <v>Corpo BSCC 3,00 a 3,00 m alt. 10,00 a 12,50 m</v>
          </cell>
          <cell r="D692" t="str">
            <v>m</v>
          </cell>
          <cell r="H692" t="str">
            <v>DNIT 025/2004-ES</v>
          </cell>
        </row>
        <row r="693">
          <cell r="A693" t="str">
            <v>2 S 04 200 25</v>
          </cell>
          <cell r="B693" t="str">
            <v>-</v>
          </cell>
          <cell r="C693" t="str">
            <v>Corpo BSCC 1,50 x 1,50 m alt. 12,50 a 15,00 m</v>
          </cell>
          <cell r="D693" t="str">
            <v>m</v>
          </cell>
          <cell r="H693" t="str">
            <v>DNIT 025/2004-ES</v>
          </cell>
        </row>
        <row r="694">
          <cell r="A694" t="str">
            <v>2 S 04 200 26</v>
          </cell>
          <cell r="B694" t="str">
            <v>-</v>
          </cell>
          <cell r="C694" t="str">
            <v>Corpo BSCC 2,00 a 2,00 m alt. 12,50 a 15,00 m</v>
          </cell>
          <cell r="D694" t="str">
            <v>m</v>
          </cell>
          <cell r="H694" t="str">
            <v>DNIT 025/2004-ES</v>
          </cell>
        </row>
        <row r="695">
          <cell r="A695" t="str">
            <v>2 S 04 200 27</v>
          </cell>
          <cell r="B695" t="str">
            <v>-</v>
          </cell>
          <cell r="C695" t="str">
            <v>Corpo BSCC 2,50 x 2,50 m alt. 12,50 a 15,00 m</v>
          </cell>
          <cell r="D695" t="str">
            <v>m</v>
          </cell>
          <cell r="H695" t="str">
            <v>DNIT 025/2004-ES</v>
          </cell>
        </row>
        <row r="696">
          <cell r="A696" t="str">
            <v>2 S 04 200 28</v>
          </cell>
          <cell r="B696" t="str">
            <v>-</v>
          </cell>
          <cell r="C696" t="str">
            <v>Corpo BSCC 3,00 x 3,00 m alt. 12,50 a 15,00 m</v>
          </cell>
          <cell r="D696" t="str">
            <v>m</v>
          </cell>
          <cell r="H696" t="str">
            <v>DNIT 025/2004-ES</v>
          </cell>
        </row>
        <row r="697">
          <cell r="A697" t="str">
            <v>2 S 04 200 51</v>
          </cell>
          <cell r="B697" t="str">
            <v>-</v>
          </cell>
          <cell r="C697" t="str">
            <v>Corpo BSCC 1,50 x 1,50 m alt. 0 a 1,00 m AC/BC</v>
          </cell>
          <cell r="D697" t="str">
            <v>und</v>
          </cell>
          <cell r="H697" t="str">
            <v>DNIT 025/2004-ES</v>
          </cell>
        </row>
        <row r="698">
          <cell r="A698" t="str">
            <v>2 S 04 200 52</v>
          </cell>
          <cell r="B698" t="str">
            <v>-</v>
          </cell>
          <cell r="C698" t="str">
            <v>Corpo BSCC 2,00 x 2,00 m alt. 0 a 1,00 m AC/BC</v>
          </cell>
          <cell r="D698" t="str">
            <v>und</v>
          </cell>
          <cell r="H698" t="str">
            <v>DNIT 025/2004-ES</v>
          </cell>
        </row>
        <row r="699">
          <cell r="A699" t="str">
            <v>2 S 04 200 53</v>
          </cell>
          <cell r="B699" t="str">
            <v>-</v>
          </cell>
          <cell r="C699" t="str">
            <v>Corpo BSCC 2,50 x 2,50 m alt. 0 a 1,00 m AC/BC</v>
          </cell>
          <cell r="D699" t="str">
            <v>m</v>
          </cell>
          <cell r="H699" t="str">
            <v>DNIT 025/2004-ES</v>
          </cell>
        </row>
        <row r="700">
          <cell r="A700" t="str">
            <v>2 S 04 200 54</v>
          </cell>
          <cell r="B700" t="str">
            <v>-</v>
          </cell>
          <cell r="C700" t="str">
            <v>Corpo BSCC 3,00 x 3,00 m alt. 0 a 1,00 m AC/BC</v>
          </cell>
          <cell r="D700" t="str">
            <v>m</v>
          </cell>
          <cell r="H700" t="str">
            <v>DNIT 025/2004-ES</v>
          </cell>
        </row>
        <row r="701">
          <cell r="A701" t="str">
            <v>2 S 04 200 55</v>
          </cell>
          <cell r="B701" t="str">
            <v>-</v>
          </cell>
          <cell r="C701" t="str">
            <v>Corpo BSCC 1,50 x 1,50 m alt. 1,00 a 2,50 m AC/BC</v>
          </cell>
          <cell r="D701" t="str">
            <v>m</v>
          </cell>
          <cell r="H701" t="str">
            <v>DNIT 025/2004-ES</v>
          </cell>
        </row>
        <row r="702">
          <cell r="A702" t="str">
            <v>2 S 04 200 56</v>
          </cell>
          <cell r="B702" t="str">
            <v>-</v>
          </cell>
          <cell r="C702" t="str">
            <v>Corpo BSCC 2,00 x 2,00 m alt. 1,00 a 2,50 m AC/BC</v>
          </cell>
          <cell r="D702" t="str">
            <v>m</v>
          </cell>
          <cell r="H702" t="str">
            <v>DNIT 025/2004-ES</v>
          </cell>
        </row>
        <row r="703">
          <cell r="A703" t="str">
            <v>2 S 04 200 57</v>
          </cell>
          <cell r="B703" t="str">
            <v>-</v>
          </cell>
          <cell r="C703" t="str">
            <v>Corpo BSCC 2,50 x 2,50 m alt. 1,00 a 2,50 m AC/BC</v>
          </cell>
          <cell r="D703" t="str">
            <v>m</v>
          </cell>
          <cell r="H703" t="str">
            <v>DNIT 025/2004-ES</v>
          </cell>
        </row>
        <row r="704">
          <cell r="A704" t="str">
            <v>2 S 04 200 58</v>
          </cell>
          <cell r="B704" t="str">
            <v>-</v>
          </cell>
          <cell r="C704" t="str">
            <v>Corpo BSCC 3,00 x 3,00 m alt. 1,00 a 2,50 m AC/BC</v>
          </cell>
          <cell r="D704" t="str">
            <v>m</v>
          </cell>
          <cell r="H704" t="str">
            <v>DNIT 025/2004-ES</v>
          </cell>
        </row>
        <row r="705">
          <cell r="A705" t="str">
            <v>2 S 04 200 59</v>
          </cell>
          <cell r="B705" t="str">
            <v>-</v>
          </cell>
          <cell r="C705" t="str">
            <v>Corpo BSCC 1,50 x 1,50 m alt. 2,50 a 5,00 m AC/BC</v>
          </cell>
          <cell r="D705" t="str">
            <v>m</v>
          </cell>
          <cell r="H705" t="str">
            <v>DNIT 025/2004-ES</v>
          </cell>
        </row>
        <row r="706">
          <cell r="A706" t="str">
            <v>2 S 04 200 60</v>
          </cell>
          <cell r="B706" t="str">
            <v>-</v>
          </cell>
          <cell r="C706" t="str">
            <v>Corpo BSCC 2,00 x 2,00 m alt. 2,50 a 5,00 m AC/BC</v>
          </cell>
          <cell r="D706" t="str">
            <v>m</v>
          </cell>
          <cell r="H706" t="str">
            <v>DNIT 025/2004-ES</v>
          </cell>
        </row>
        <row r="707">
          <cell r="A707" t="str">
            <v>2 S 04 200 61</v>
          </cell>
          <cell r="B707" t="str">
            <v>-</v>
          </cell>
          <cell r="C707" t="str">
            <v>Corpo BSCC 2,50 x 2,50 m alt. 2,50 a 5,00 m AC/BC</v>
          </cell>
          <cell r="D707" t="str">
            <v>m</v>
          </cell>
          <cell r="H707" t="str">
            <v>DNIT 025/2004-ES</v>
          </cell>
        </row>
        <row r="708">
          <cell r="A708" t="str">
            <v>2 S 04 200 62</v>
          </cell>
          <cell r="B708" t="str">
            <v>-</v>
          </cell>
          <cell r="C708" t="str">
            <v>Corpo BSCC 3,00 x 3,00 m alt. 2,50 a 5,00 m AC/BC</v>
          </cell>
          <cell r="D708" t="str">
            <v>m</v>
          </cell>
          <cell r="H708" t="str">
            <v>DNIT 025/2004-ES</v>
          </cell>
        </row>
        <row r="709">
          <cell r="A709" t="str">
            <v>2 S 04 200 63</v>
          </cell>
          <cell r="B709" t="str">
            <v>-</v>
          </cell>
          <cell r="C709" t="str">
            <v>Corpo BSCC 1,50 a 1,50 m alt. 5,00 a 7,50 m AC/BC</v>
          </cell>
          <cell r="D709" t="str">
            <v>m</v>
          </cell>
          <cell r="H709" t="str">
            <v>DNIT 025/2004-ES</v>
          </cell>
        </row>
        <row r="710">
          <cell r="A710" t="str">
            <v>2 S 04 200 64</v>
          </cell>
          <cell r="B710" t="str">
            <v>-</v>
          </cell>
          <cell r="C710" t="str">
            <v>Corpo BSCC 2,00 x 2,00 m alt. 5,00 a 7,50 m AC/BC</v>
          </cell>
          <cell r="D710" t="str">
            <v>m</v>
          </cell>
          <cell r="H710" t="str">
            <v>DNIT 025/2004-ES</v>
          </cell>
        </row>
        <row r="711">
          <cell r="A711" t="str">
            <v>2 S 04 200 65</v>
          </cell>
          <cell r="B711" t="str">
            <v>-</v>
          </cell>
          <cell r="C711" t="str">
            <v>Corpo BSCC 2,50 x 2,50 m alt. 5,00 a 7,50 m AC/BC</v>
          </cell>
          <cell r="D711" t="str">
            <v>m</v>
          </cell>
          <cell r="H711" t="str">
            <v>DNIT 025/2004-ES</v>
          </cell>
        </row>
        <row r="712">
          <cell r="A712" t="str">
            <v>2 S 04 200 66</v>
          </cell>
          <cell r="B712" t="str">
            <v>-</v>
          </cell>
          <cell r="C712" t="str">
            <v>Corpo BSCC 3,00 x 3,00 m alt. 5,00 a 7,50 m AC/BC</v>
          </cell>
          <cell r="D712" t="str">
            <v>m</v>
          </cell>
          <cell r="H712" t="str">
            <v>DNIT 025/2004-ES</v>
          </cell>
        </row>
        <row r="713">
          <cell r="A713" t="str">
            <v>2 S 04 200 67</v>
          </cell>
          <cell r="B713" t="str">
            <v>-</v>
          </cell>
          <cell r="C713" t="str">
            <v>Corpo BSCC 1,50 x 1,50 m alt. 7,50 a 10,00 m AC/BC</v>
          </cell>
          <cell r="D713" t="str">
            <v>m</v>
          </cell>
          <cell r="H713" t="str">
            <v>DNIT 025/2004-ES</v>
          </cell>
        </row>
        <row r="714">
          <cell r="A714" t="str">
            <v>2 S 04 200 68</v>
          </cell>
          <cell r="B714" t="str">
            <v>-</v>
          </cell>
          <cell r="C714" t="str">
            <v>Corpo BSCC 2,00 x 2,00 m alt. 7,50 a 10,00 m AC/BC</v>
          </cell>
          <cell r="D714" t="str">
            <v>m</v>
          </cell>
          <cell r="H714" t="str">
            <v>DNIT 025/2004-ES</v>
          </cell>
        </row>
        <row r="715">
          <cell r="A715" t="str">
            <v>2 S 04 200 69</v>
          </cell>
          <cell r="B715" t="str">
            <v>-</v>
          </cell>
          <cell r="C715" t="str">
            <v>Corpo BSCC 2,50 x 2,50 m alt. 7,50 a 10,00 m AC/BC</v>
          </cell>
          <cell r="D715" t="str">
            <v>m</v>
          </cell>
          <cell r="H715" t="str">
            <v>DNIT 025/2004-ES</v>
          </cell>
        </row>
        <row r="716">
          <cell r="A716" t="str">
            <v>2 S 04 200 70</v>
          </cell>
          <cell r="B716" t="str">
            <v>-</v>
          </cell>
          <cell r="C716" t="str">
            <v>Corpo BSCC 3,00 x 3,00 m alt. 7,50 a 10,00 m AC/BC</v>
          </cell>
          <cell r="D716" t="str">
            <v>m</v>
          </cell>
          <cell r="H716" t="str">
            <v>DNIT 025/2004-ES</v>
          </cell>
        </row>
        <row r="717">
          <cell r="A717" t="str">
            <v>2 S 04 200 71</v>
          </cell>
          <cell r="B717" t="str">
            <v>-</v>
          </cell>
          <cell r="C717" t="str">
            <v>Corpo BSCC 1,50 x 1,50 m alt.10,00 a 12,50 m AC/BC</v>
          </cell>
          <cell r="D717" t="str">
            <v>m</v>
          </cell>
          <cell r="H717" t="str">
            <v>DNIT 025/2004-ES</v>
          </cell>
        </row>
        <row r="718">
          <cell r="A718" t="str">
            <v>2 S 04 200 72</v>
          </cell>
          <cell r="B718" t="str">
            <v>-</v>
          </cell>
          <cell r="C718" t="str">
            <v>Corpo BSCC 2,00 a 2,00 m alt.10,00 a 12,50 m AC/BC</v>
          </cell>
          <cell r="D718" t="str">
            <v>m</v>
          </cell>
          <cell r="H718" t="str">
            <v>DNIT 025/2004-ES</v>
          </cell>
        </row>
        <row r="719">
          <cell r="A719" t="str">
            <v>2 S 04 200 73</v>
          </cell>
          <cell r="B719" t="str">
            <v>-</v>
          </cell>
          <cell r="C719" t="str">
            <v>Corpo BSCC 2,50 x 2,50 m alt.10,00 a 12,50 m AC/BC</v>
          </cell>
          <cell r="D719" t="str">
            <v>m</v>
          </cell>
          <cell r="H719" t="str">
            <v>DNIT 025/2004-ES</v>
          </cell>
        </row>
        <row r="720">
          <cell r="A720" t="str">
            <v>2 S 04 200 74</v>
          </cell>
          <cell r="B720" t="str">
            <v>-</v>
          </cell>
          <cell r="C720" t="str">
            <v>Corpo BSCC 3,00 x 3,00 m alt.10,00 a 12,50 m AC/BC</v>
          </cell>
          <cell r="D720" t="str">
            <v>m</v>
          </cell>
          <cell r="H720" t="str">
            <v>DNIT 025/2004-ES</v>
          </cell>
        </row>
        <row r="721">
          <cell r="A721" t="str">
            <v>2 S 04 200 75</v>
          </cell>
          <cell r="B721" t="str">
            <v>-</v>
          </cell>
          <cell r="C721" t="str">
            <v>Corpo BSCC 1,50 x 1,50 m alt.12,50 a 15,00 m AC/BC</v>
          </cell>
          <cell r="D721" t="str">
            <v>m</v>
          </cell>
          <cell r="H721" t="str">
            <v>DNIT 025/2004-ES</v>
          </cell>
        </row>
        <row r="722">
          <cell r="A722" t="str">
            <v>2 S 04 200 76</v>
          </cell>
          <cell r="B722" t="str">
            <v>-</v>
          </cell>
          <cell r="C722" t="str">
            <v>Corpo BSCC 2,00 x 2,00 m alt.12,50 a 15,00 m AC/BC</v>
          </cell>
          <cell r="D722" t="str">
            <v>m</v>
          </cell>
          <cell r="H722" t="str">
            <v>DNIT 025/2004-ES</v>
          </cell>
        </row>
        <row r="723">
          <cell r="A723" t="str">
            <v>2 S 04 200 77</v>
          </cell>
          <cell r="B723" t="str">
            <v>-</v>
          </cell>
          <cell r="C723" t="str">
            <v>Corpo BSCC 2,50 a 2,50 m alt.12,50 a 15,00 m AC/BC</v>
          </cell>
          <cell r="D723" t="str">
            <v>m</v>
          </cell>
          <cell r="H723" t="str">
            <v>DNIT 025/2004-ES</v>
          </cell>
        </row>
        <row r="724">
          <cell r="A724" t="str">
            <v>2 S 04 200 78</v>
          </cell>
          <cell r="B724" t="str">
            <v>-</v>
          </cell>
          <cell r="C724" t="str">
            <v>Corpo BSCC 3,00 x 3,00 m alt.12,50 a 15,00 m AC/BC</v>
          </cell>
          <cell r="D724" t="str">
            <v>m</v>
          </cell>
          <cell r="H724" t="str">
            <v>DNIT 025/2004-ES</v>
          </cell>
        </row>
        <row r="725">
          <cell r="A725" t="str">
            <v>2 S 04 201 01</v>
          </cell>
          <cell r="B725" t="str">
            <v>-</v>
          </cell>
          <cell r="C725" t="str">
            <v>Boca BSCC 1,50 x 1,50 m normal</v>
          </cell>
          <cell r="D725" t="str">
            <v>und</v>
          </cell>
          <cell r="H725" t="str">
            <v>DNIT 025/2004-ES</v>
          </cell>
        </row>
        <row r="726">
          <cell r="A726" t="str">
            <v>2 S 04 201 02</v>
          </cell>
          <cell r="B726" t="str">
            <v>-</v>
          </cell>
          <cell r="C726" t="str">
            <v>Boca BSCC 2,00 x 2,00 m normal</v>
          </cell>
          <cell r="D726" t="str">
            <v>und</v>
          </cell>
          <cell r="H726" t="str">
            <v>DNIT 025/2004-ES</v>
          </cell>
        </row>
        <row r="727">
          <cell r="A727" t="str">
            <v>2 S 04 201 03</v>
          </cell>
          <cell r="B727" t="str">
            <v>-</v>
          </cell>
          <cell r="C727" t="str">
            <v>Boca BSCC 2,50 x 2,50 m normal</v>
          </cell>
          <cell r="D727" t="str">
            <v>und</v>
          </cell>
          <cell r="H727" t="str">
            <v>DNIT 025/2004-ES</v>
          </cell>
        </row>
        <row r="728">
          <cell r="A728" t="str">
            <v>2 S 04 201 04</v>
          </cell>
          <cell r="B728" t="str">
            <v>-</v>
          </cell>
          <cell r="C728" t="str">
            <v>Boca BSCC 3,00 x 3,00 m normal</v>
          </cell>
          <cell r="D728" t="str">
            <v>und</v>
          </cell>
          <cell r="H728" t="str">
            <v>DNIT 025/2004-ES</v>
          </cell>
        </row>
        <row r="729">
          <cell r="A729" t="str">
            <v>2 S 04 201 05</v>
          </cell>
          <cell r="B729" t="str">
            <v>-</v>
          </cell>
          <cell r="C729" t="str">
            <v>Boca BSCC 1,50 x 1,50 m - esc.=15</v>
          </cell>
          <cell r="D729" t="str">
            <v>und</v>
          </cell>
          <cell r="H729" t="str">
            <v>DNIT 025/2004-ES</v>
          </cell>
        </row>
        <row r="730">
          <cell r="A730" t="str">
            <v>2 S 04 201 06</v>
          </cell>
          <cell r="B730" t="str">
            <v>-</v>
          </cell>
          <cell r="C730" t="str">
            <v>Boca BSCC 2,00 x 2,00 m - esc.=15</v>
          </cell>
          <cell r="D730" t="str">
            <v>und</v>
          </cell>
          <cell r="H730" t="str">
            <v>DNIT 025/2004-ES</v>
          </cell>
        </row>
        <row r="731">
          <cell r="A731" t="str">
            <v>2 S 04 201 07</v>
          </cell>
          <cell r="B731" t="str">
            <v>-</v>
          </cell>
          <cell r="C731" t="str">
            <v>Boca BSCC 2,50 x 2,50 m - esc.=15</v>
          </cell>
          <cell r="D731" t="str">
            <v>und</v>
          </cell>
          <cell r="H731" t="str">
            <v>DNIT 025/2004-ES</v>
          </cell>
        </row>
        <row r="732">
          <cell r="A732" t="str">
            <v>2 S 04 201 08</v>
          </cell>
          <cell r="B732" t="str">
            <v>-</v>
          </cell>
          <cell r="C732" t="str">
            <v>Boca BSCC 3,00 x 3,00 m - esc.=15</v>
          </cell>
          <cell r="D732" t="str">
            <v>und</v>
          </cell>
          <cell r="H732" t="str">
            <v>DNIT 025/2004-ES</v>
          </cell>
        </row>
        <row r="733">
          <cell r="A733" t="str">
            <v>2 S 04 201 09</v>
          </cell>
          <cell r="B733" t="str">
            <v>-</v>
          </cell>
          <cell r="C733" t="str">
            <v>Boca BSCC 1,50 x 1,50 m - esc.=30</v>
          </cell>
          <cell r="D733" t="str">
            <v>und</v>
          </cell>
          <cell r="H733" t="str">
            <v>DNIT 025/2004-ES</v>
          </cell>
        </row>
        <row r="734">
          <cell r="A734" t="str">
            <v>2 S 04 201 10</v>
          </cell>
          <cell r="B734" t="str">
            <v>-</v>
          </cell>
          <cell r="C734" t="str">
            <v>Boca BSCC 2,00 x 2,00 m - esc.=30</v>
          </cell>
          <cell r="D734" t="str">
            <v>und</v>
          </cell>
          <cell r="H734" t="str">
            <v>DNIT 025/2004-ES</v>
          </cell>
        </row>
        <row r="735">
          <cell r="A735" t="str">
            <v>2 S 04 201 11</v>
          </cell>
          <cell r="B735" t="str">
            <v>-</v>
          </cell>
          <cell r="C735" t="str">
            <v>Boca BSCC 2,50 x 2,50 m - esc.=30</v>
          </cell>
          <cell r="D735" t="str">
            <v>und</v>
          </cell>
          <cell r="H735" t="str">
            <v>DNIT 025/2004-ES</v>
          </cell>
        </row>
        <row r="736">
          <cell r="A736" t="str">
            <v>2 S 04 201 12</v>
          </cell>
          <cell r="B736" t="str">
            <v>-</v>
          </cell>
          <cell r="C736" t="str">
            <v>Boca BSCC 3,00 x 3,00 m =esc.=30</v>
          </cell>
          <cell r="D736" t="str">
            <v>und</v>
          </cell>
          <cell r="H736" t="str">
            <v>DNIT 025/2004-ES</v>
          </cell>
        </row>
        <row r="737">
          <cell r="A737" t="str">
            <v>2 S 04 201 13</v>
          </cell>
          <cell r="B737" t="str">
            <v>-</v>
          </cell>
          <cell r="C737" t="str">
            <v>Boca BSCC 1,50 x 1,50 m - esc.=45</v>
          </cell>
          <cell r="D737" t="str">
            <v>und</v>
          </cell>
          <cell r="H737" t="str">
            <v>DNIT 025/2004-ES</v>
          </cell>
        </row>
        <row r="738">
          <cell r="A738" t="str">
            <v>2 S 04 201 14</v>
          </cell>
          <cell r="B738" t="str">
            <v>-</v>
          </cell>
          <cell r="C738" t="str">
            <v>Boca BSCC 2,00 x 2,00 m - esc.=45</v>
          </cell>
          <cell r="D738" t="str">
            <v>und</v>
          </cell>
          <cell r="H738" t="str">
            <v>DNIT 025/2004-ES</v>
          </cell>
        </row>
        <row r="739">
          <cell r="A739" t="str">
            <v>2 S 04 201 15</v>
          </cell>
          <cell r="B739" t="str">
            <v>-</v>
          </cell>
          <cell r="C739" t="str">
            <v>Boca BSCC 2,50 x 2,50 m - esc.=45</v>
          </cell>
          <cell r="D739" t="str">
            <v>und</v>
          </cell>
          <cell r="H739" t="str">
            <v>DNIT 025/2004-ES</v>
          </cell>
        </row>
        <row r="740">
          <cell r="A740" t="str">
            <v>2 S 04 201 16</v>
          </cell>
          <cell r="B740" t="str">
            <v>-</v>
          </cell>
          <cell r="C740" t="str">
            <v>Boca BSCC 3,00 x 3,00 m - esc.=45</v>
          </cell>
          <cell r="D740" t="str">
            <v>und</v>
          </cell>
          <cell r="H740" t="str">
            <v>DNIT 025/2004-ES</v>
          </cell>
        </row>
        <row r="741">
          <cell r="A741" t="str">
            <v>2 S 04 201 51</v>
          </cell>
          <cell r="B741" t="str">
            <v>-</v>
          </cell>
          <cell r="C741" t="str">
            <v>Boca BSCC 1,50 x 1,50 m normal AC/BC</v>
          </cell>
          <cell r="D741" t="str">
            <v>und</v>
          </cell>
          <cell r="H741" t="str">
            <v>DNIT 025/2004-ES</v>
          </cell>
        </row>
        <row r="742">
          <cell r="A742" t="str">
            <v>2 S 04 201 52</v>
          </cell>
          <cell r="B742" t="str">
            <v>-</v>
          </cell>
          <cell r="C742" t="str">
            <v>Boca BSCC 2,00 x 2,00 m normal AC/BC</v>
          </cell>
          <cell r="D742" t="str">
            <v>und</v>
          </cell>
          <cell r="H742" t="str">
            <v>DNIT 025/2004-ES</v>
          </cell>
        </row>
        <row r="743">
          <cell r="A743" t="str">
            <v>2 S 04 201 53</v>
          </cell>
          <cell r="B743" t="str">
            <v>-</v>
          </cell>
          <cell r="C743" t="str">
            <v>Boca BSCC 2,50 x 2,50 m normal AC/BC</v>
          </cell>
          <cell r="D743" t="str">
            <v>und</v>
          </cell>
          <cell r="H743" t="str">
            <v>DNIT 025/2004-ES</v>
          </cell>
        </row>
        <row r="744">
          <cell r="A744" t="str">
            <v>2 S 04 201 54</v>
          </cell>
          <cell r="B744" t="str">
            <v>-</v>
          </cell>
          <cell r="C744" t="str">
            <v>Boca BSCC 3,00 x 3,00 m normal AC/BC</v>
          </cell>
          <cell r="D744" t="str">
            <v>und</v>
          </cell>
          <cell r="H744" t="str">
            <v>DNIT 025/2004-ES</v>
          </cell>
        </row>
        <row r="745">
          <cell r="A745" t="str">
            <v>2 S 04 201 55</v>
          </cell>
          <cell r="B745" t="str">
            <v>-</v>
          </cell>
          <cell r="C745" t="str">
            <v>Boca BSCC 1,50 x 1,50 m - esc=15 AC/BC</v>
          </cell>
          <cell r="D745" t="str">
            <v>und</v>
          </cell>
          <cell r="H745" t="str">
            <v>DNIT 025/2004-ES</v>
          </cell>
        </row>
        <row r="746">
          <cell r="A746" t="str">
            <v>2 S 04 201 56</v>
          </cell>
          <cell r="B746" t="str">
            <v>-</v>
          </cell>
          <cell r="C746" t="str">
            <v>Boca BSCC 2,00 x 2,00 m - esc=15 AC/BC</v>
          </cell>
          <cell r="D746" t="str">
            <v>und</v>
          </cell>
          <cell r="H746" t="str">
            <v>DNIT 025/2004-ES</v>
          </cell>
        </row>
        <row r="747">
          <cell r="A747" t="str">
            <v>2 S 04 201 57</v>
          </cell>
          <cell r="B747" t="str">
            <v>-</v>
          </cell>
          <cell r="C747" t="str">
            <v>Boca BSCC 2,50 x 2,50 m - esc=15 AC/BC</v>
          </cell>
          <cell r="D747" t="str">
            <v>und</v>
          </cell>
          <cell r="H747" t="str">
            <v>DNIT 025/2004-ES</v>
          </cell>
        </row>
        <row r="748">
          <cell r="A748" t="str">
            <v>2 S 04 201 58</v>
          </cell>
          <cell r="B748" t="str">
            <v>-</v>
          </cell>
          <cell r="C748" t="str">
            <v>Boca BSCC 3,00 x 3,00 m - esc=15 AC/BC</v>
          </cell>
          <cell r="D748" t="str">
            <v>und</v>
          </cell>
          <cell r="H748" t="str">
            <v>DNIT 025/2004-ES</v>
          </cell>
        </row>
        <row r="749">
          <cell r="A749" t="str">
            <v>2 S 04 201 59</v>
          </cell>
          <cell r="B749" t="str">
            <v>-</v>
          </cell>
          <cell r="C749" t="str">
            <v>Boca BSCC 1,50 x 1,50 m - esc=30 AC/BC</v>
          </cell>
          <cell r="D749" t="str">
            <v>und</v>
          </cell>
          <cell r="H749" t="str">
            <v>DNIT 025/2004-ES</v>
          </cell>
        </row>
        <row r="750">
          <cell r="A750" t="str">
            <v>2 S 04 201 60</v>
          </cell>
          <cell r="B750" t="str">
            <v>-</v>
          </cell>
          <cell r="C750" t="str">
            <v>Boca BSCC 2,00 x 2,00 m - esc=30 AC/BC</v>
          </cell>
          <cell r="D750" t="str">
            <v>und</v>
          </cell>
          <cell r="H750" t="str">
            <v>DNIT 025/2004-ES</v>
          </cell>
        </row>
        <row r="751">
          <cell r="A751" t="str">
            <v>2 S 04 201 61</v>
          </cell>
          <cell r="B751" t="str">
            <v>-</v>
          </cell>
          <cell r="C751" t="str">
            <v>Boca BSCC 2,50 x 2,50 m - esc=30 AC/BC</v>
          </cell>
          <cell r="D751" t="str">
            <v>und</v>
          </cell>
          <cell r="H751" t="str">
            <v>DNIT 025/2004-ES</v>
          </cell>
        </row>
        <row r="752">
          <cell r="A752" t="str">
            <v>2 S 04 201 62</v>
          </cell>
          <cell r="B752" t="str">
            <v>-</v>
          </cell>
          <cell r="C752" t="str">
            <v>Boca BSCC 3,00 x 3,00 m - esc=30 AC/BC</v>
          </cell>
          <cell r="D752" t="str">
            <v>und</v>
          </cell>
          <cell r="H752" t="str">
            <v>DNIT 025/2004-ES</v>
          </cell>
        </row>
        <row r="753">
          <cell r="A753" t="str">
            <v>2 S 04 201 63</v>
          </cell>
          <cell r="B753" t="str">
            <v>-</v>
          </cell>
          <cell r="C753" t="str">
            <v>Boca BSCC 1,50 x 1,50 m - esc=45 AC/BC</v>
          </cell>
          <cell r="D753" t="str">
            <v>und</v>
          </cell>
          <cell r="H753" t="str">
            <v>DNIT 025/2004-ES</v>
          </cell>
        </row>
        <row r="754">
          <cell r="A754" t="str">
            <v>2 S 04 201 64</v>
          </cell>
          <cell r="B754" t="str">
            <v>-</v>
          </cell>
          <cell r="C754" t="str">
            <v>Boca BSCC 2,00 x 2,00 m - esc=45 AC/BC</v>
          </cell>
          <cell r="D754" t="str">
            <v>und</v>
          </cell>
          <cell r="H754" t="str">
            <v>DNIT 025/2004-ES</v>
          </cell>
        </row>
        <row r="755">
          <cell r="A755" t="str">
            <v>2 S 04 201 65</v>
          </cell>
          <cell r="B755" t="str">
            <v>-</v>
          </cell>
          <cell r="C755" t="str">
            <v>Boca BSCC 2,50 x 2,50 m - esc=45 AC/BC</v>
          </cell>
          <cell r="D755" t="str">
            <v>und</v>
          </cell>
          <cell r="H755" t="str">
            <v>DNIT 025/2004-ES</v>
          </cell>
        </row>
        <row r="756">
          <cell r="A756" t="str">
            <v>2 S 04 201 66</v>
          </cell>
          <cell r="B756" t="str">
            <v>-</v>
          </cell>
          <cell r="C756" t="str">
            <v>Boca BSCC 3,00 x 3,00 m - esc=45 AC/BC</v>
          </cell>
          <cell r="D756" t="str">
            <v>und</v>
          </cell>
          <cell r="H756" t="str">
            <v>DNIT 025/2004-ES</v>
          </cell>
        </row>
        <row r="757">
          <cell r="A757" t="str">
            <v>2 S 04 210 01</v>
          </cell>
          <cell r="B757" t="str">
            <v>-</v>
          </cell>
          <cell r="C757" t="str">
            <v>Corpo BDCC 1,50 x 1,50 m alt. 0 a 1,00 m</v>
          </cell>
          <cell r="D757" t="str">
            <v>m</v>
          </cell>
          <cell r="H757" t="str">
            <v>DNIT 025/2004-ES</v>
          </cell>
        </row>
        <row r="758">
          <cell r="A758" t="str">
            <v>2 S 04 210 02</v>
          </cell>
          <cell r="B758" t="str">
            <v>-</v>
          </cell>
          <cell r="C758" t="str">
            <v>Corpo BDCC 2,00 x 2,00 m alt. 0 a 1,00 m</v>
          </cell>
          <cell r="D758" t="str">
            <v>m</v>
          </cell>
          <cell r="H758" t="str">
            <v>DNIT 025/2004-ES</v>
          </cell>
        </row>
        <row r="759">
          <cell r="A759" t="str">
            <v>2 S 04 210 03</v>
          </cell>
          <cell r="B759" t="str">
            <v>-</v>
          </cell>
          <cell r="C759" t="str">
            <v>Corpo BDCC 2,50 x 2,50 m alt. 0 a 1,00 m</v>
          </cell>
          <cell r="D759" t="str">
            <v>m</v>
          </cell>
          <cell r="H759" t="str">
            <v>DNIT 025/2004-ES</v>
          </cell>
        </row>
        <row r="760">
          <cell r="A760" t="str">
            <v>2 S 04 210 04</v>
          </cell>
          <cell r="B760" t="str">
            <v>-</v>
          </cell>
          <cell r="C760" t="str">
            <v>Corpo BDCC 3,00 x 3,00 m alt. 0 a 1,00</v>
          </cell>
          <cell r="D760" t="str">
            <v>m</v>
          </cell>
          <cell r="H760" t="str">
            <v>DNIT 025/2004-ES</v>
          </cell>
        </row>
        <row r="761">
          <cell r="A761" t="str">
            <v>2 S 04 210 05</v>
          </cell>
          <cell r="B761" t="str">
            <v>-</v>
          </cell>
          <cell r="C761" t="str">
            <v>Corpo BDCC 1,50 x 1,50 m alt. 1,00 a 2,50 m</v>
          </cell>
          <cell r="D761" t="str">
            <v>m</v>
          </cell>
          <cell r="H761" t="str">
            <v>DNIT 025/2004-ES</v>
          </cell>
        </row>
        <row r="762">
          <cell r="A762" t="str">
            <v>2 S 04 210 06</v>
          </cell>
          <cell r="B762" t="str">
            <v>-</v>
          </cell>
          <cell r="C762" t="str">
            <v>Corpo BDCC 2,00 x 2,00 m alt. 1,00 a 2,50 m</v>
          </cell>
          <cell r="D762" t="str">
            <v>m</v>
          </cell>
          <cell r="H762" t="str">
            <v>DNIT 025/2004-ES</v>
          </cell>
        </row>
        <row r="763">
          <cell r="A763" t="str">
            <v>2 S 04 210 07</v>
          </cell>
          <cell r="B763" t="str">
            <v>-</v>
          </cell>
          <cell r="C763" t="str">
            <v>Corpo BDCC 2,50 x 2,50 m alt. 1,00 a 2,50 m</v>
          </cell>
          <cell r="D763" t="str">
            <v>m</v>
          </cell>
          <cell r="H763" t="str">
            <v>DNIT 025/2004-ES</v>
          </cell>
        </row>
        <row r="764">
          <cell r="A764" t="str">
            <v>2 S 04 210 08</v>
          </cell>
          <cell r="B764" t="str">
            <v>-</v>
          </cell>
          <cell r="C764" t="str">
            <v>Corpo BDCC 3,00 x 3,00 m alt. 1,00 a 2,50 m</v>
          </cell>
          <cell r="D764" t="str">
            <v>m</v>
          </cell>
          <cell r="H764" t="str">
            <v>DNIT 025/2004-ES</v>
          </cell>
        </row>
        <row r="765">
          <cell r="A765" t="str">
            <v>2 S 04 210 09</v>
          </cell>
          <cell r="B765" t="str">
            <v>-</v>
          </cell>
          <cell r="C765" t="str">
            <v>Corpo BDCC 1,50 x 1,50 m alt. 2,50 a 5,00 m</v>
          </cell>
          <cell r="D765" t="str">
            <v>m</v>
          </cell>
          <cell r="H765" t="str">
            <v>DNIT 025/2004-ES</v>
          </cell>
        </row>
        <row r="766">
          <cell r="A766" t="str">
            <v>2 S 04 210 10</v>
          </cell>
          <cell r="B766" t="str">
            <v>-</v>
          </cell>
          <cell r="C766" t="str">
            <v>Corpo BDCC 2,00 x 2,00 m alt. 2,50 a 5,00 m</v>
          </cell>
          <cell r="D766" t="str">
            <v>m</v>
          </cell>
          <cell r="H766" t="str">
            <v>DNIT 025/2004-ES</v>
          </cell>
        </row>
        <row r="767">
          <cell r="A767" t="str">
            <v>2 S 04 210 11</v>
          </cell>
          <cell r="B767" t="str">
            <v>-</v>
          </cell>
          <cell r="C767" t="str">
            <v>Corpo BDCC 2,50 x 2,50 m alt. 2,50 a 5,00 m</v>
          </cell>
          <cell r="D767" t="str">
            <v>m</v>
          </cell>
          <cell r="H767" t="str">
            <v>DNIT 025/2004-ES</v>
          </cell>
        </row>
        <row r="768">
          <cell r="A768" t="str">
            <v>2 S 04 210 12</v>
          </cell>
          <cell r="B768" t="str">
            <v>-</v>
          </cell>
          <cell r="C768" t="str">
            <v>Corpo BDCC 3,00 x 3,00 m alt. 2,50 a 5,00 m</v>
          </cell>
          <cell r="D768" t="str">
            <v>m</v>
          </cell>
          <cell r="H768" t="str">
            <v>DNIT 025/2004-ES</v>
          </cell>
        </row>
        <row r="769">
          <cell r="A769" t="str">
            <v>2 S 04 210 13</v>
          </cell>
          <cell r="B769" t="str">
            <v>-</v>
          </cell>
          <cell r="C769" t="str">
            <v>Corpo BDCC 1,50 x 1,50 m alt. 5,00 a 7,50 m</v>
          </cell>
          <cell r="D769" t="str">
            <v>m</v>
          </cell>
          <cell r="H769" t="str">
            <v>DNIT 025/2004-ES</v>
          </cell>
        </row>
        <row r="770">
          <cell r="A770" t="str">
            <v>2 S 04 210 14</v>
          </cell>
          <cell r="B770" t="str">
            <v>-</v>
          </cell>
          <cell r="C770" t="str">
            <v>Corpo BDCC 2,00 a 2,00 m alt. 5,00 a 7,50 m</v>
          </cell>
          <cell r="D770" t="str">
            <v>m</v>
          </cell>
          <cell r="H770" t="str">
            <v>DNIT 025/2004-ES</v>
          </cell>
        </row>
        <row r="771">
          <cell r="A771" t="str">
            <v>2 S 04 210 15</v>
          </cell>
          <cell r="B771" t="str">
            <v>-</v>
          </cell>
          <cell r="C771" t="str">
            <v>Corpo BDCC 2,50 x 2,50 m alt. 5,00 a 7,50 m</v>
          </cell>
          <cell r="D771" t="str">
            <v>m</v>
          </cell>
          <cell r="H771" t="str">
            <v>DNIT 025/2004-ES</v>
          </cell>
        </row>
        <row r="772">
          <cell r="A772" t="str">
            <v>2 S 04 210 16</v>
          </cell>
          <cell r="B772" t="str">
            <v>-</v>
          </cell>
          <cell r="C772" t="str">
            <v>Corpo BDCC 3,00 x 3,00 m alt. 5,00 a 7,50 m</v>
          </cell>
          <cell r="D772" t="str">
            <v>m</v>
          </cell>
          <cell r="H772" t="str">
            <v>DNIT 025/2004-ES</v>
          </cell>
        </row>
        <row r="773">
          <cell r="A773" t="str">
            <v>2 S 04 210 17</v>
          </cell>
          <cell r="B773" t="str">
            <v>-</v>
          </cell>
          <cell r="C773" t="str">
            <v>Corpo BDCC 1,50 x 1,50 m alt. 7,50 a 10,00 m</v>
          </cell>
          <cell r="D773" t="str">
            <v>m</v>
          </cell>
          <cell r="H773" t="str">
            <v>DNIT 025/2004-ES</v>
          </cell>
        </row>
        <row r="774">
          <cell r="A774" t="str">
            <v>2 S 04 210 18</v>
          </cell>
          <cell r="B774" t="str">
            <v>-</v>
          </cell>
          <cell r="C774" t="str">
            <v>Corpo BDCC 2,00 x 2,00 m alt. 7,50 a 10,00 m</v>
          </cell>
          <cell r="D774" t="str">
            <v>m</v>
          </cell>
          <cell r="H774" t="str">
            <v>DNIT 025/2004-ES</v>
          </cell>
        </row>
        <row r="775">
          <cell r="A775" t="str">
            <v>2 S 04 210 19</v>
          </cell>
          <cell r="B775" t="str">
            <v>-</v>
          </cell>
          <cell r="C775" t="str">
            <v>Corpo BDCC 2,50 x 2,50 m alt. 7,50 a 10,00 m</v>
          </cell>
          <cell r="D775" t="str">
            <v>m</v>
          </cell>
          <cell r="H775" t="str">
            <v>DNIT 025/2004-ES</v>
          </cell>
        </row>
        <row r="776">
          <cell r="A776" t="str">
            <v>2 S 04 210 20</v>
          </cell>
          <cell r="B776" t="str">
            <v>-</v>
          </cell>
          <cell r="C776" t="str">
            <v>Corpo BDCC 3,00 x 3,00 m alt. 7,50 a 10,00 m</v>
          </cell>
          <cell r="D776" t="str">
            <v>m</v>
          </cell>
          <cell r="H776" t="str">
            <v>DNIT 025/2004-ES</v>
          </cell>
        </row>
        <row r="777">
          <cell r="A777" t="str">
            <v>2 S 04 210 21</v>
          </cell>
          <cell r="B777" t="str">
            <v>-</v>
          </cell>
          <cell r="C777" t="str">
            <v>Corpo BDCC 1,50 x 1,50 m alt. 10,00 a 12,50 m</v>
          </cell>
          <cell r="D777" t="str">
            <v>m</v>
          </cell>
          <cell r="H777" t="str">
            <v>DNIT 025/2004-ES</v>
          </cell>
        </row>
        <row r="778">
          <cell r="A778" t="str">
            <v>2 S 04 210 22</v>
          </cell>
          <cell r="B778" t="str">
            <v>-</v>
          </cell>
          <cell r="C778" t="str">
            <v>Corpo BDCC 2,00 x 2,00 m alt. 10,00 a 12,50 m</v>
          </cell>
          <cell r="D778" t="str">
            <v>m</v>
          </cell>
          <cell r="H778" t="str">
            <v>DNIT 025/2004-ES</v>
          </cell>
        </row>
        <row r="779">
          <cell r="A779" t="str">
            <v>2 S 04 210 23</v>
          </cell>
          <cell r="B779" t="str">
            <v>-</v>
          </cell>
          <cell r="C779" t="str">
            <v>Corpo BDCC 2,50 x 2,50 m alt. 10,00 a 12,50 m</v>
          </cell>
          <cell r="D779" t="str">
            <v>m</v>
          </cell>
          <cell r="H779" t="str">
            <v>DNIT 025/2004-ES</v>
          </cell>
        </row>
        <row r="780">
          <cell r="A780" t="str">
            <v>2 S 04 210 24</v>
          </cell>
          <cell r="B780" t="str">
            <v>-</v>
          </cell>
          <cell r="C780" t="str">
            <v>Corpo BDCC 3,00 x 3,00 m alt. 10,00 a 12,50 m</v>
          </cell>
          <cell r="D780" t="str">
            <v>m</v>
          </cell>
          <cell r="H780" t="str">
            <v>DNIT 025/2004-ES</v>
          </cell>
        </row>
        <row r="781">
          <cell r="A781" t="str">
            <v>2 S 04 210 25</v>
          </cell>
          <cell r="B781" t="str">
            <v>-</v>
          </cell>
          <cell r="C781" t="str">
            <v>Corpo BDCC 1,50 x 1,50 m alt. 12,50 a 15,00 m</v>
          </cell>
          <cell r="D781" t="str">
            <v>m</v>
          </cell>
          <cell r="H781" t="str">
            <v>DNIT 025/2004-ES</v>
          </cell>
        </row>
        <row r="782">
          <cell r="A782" t="str">
            <v>2 S 04 210 26</v>
          </cell>
          <cell r="B782" t="str">
            <v>-</v>
          </cell>
          <cell r="C782" t="str">
            <v>Corpo BDCC 2,00 x 2,00 m alt. 12,50 a 15,00 m</v>
          </cell>
          <cell r="D782" t="str">
            <v>m</v>
          </cell>
          <cell r="H782" t="str">
            <v>DNIT 025/2004-ES</v>
          </cell>
        </row>
        <row r="783">
          <cell r="A783" t="str">
            <v>2 S 04 210 27</v>
          </cell>
          <cell r="B783" t="str">
            <v>-</v>
          </cell>
          <cell r="C783" t="str">
            <v>Corpo BDCC 2,50 x 2,50 m alt. 12,50 a 15,00 m</v>
          </cell>
          <cell r="D783" t="str">
            <v>m</v>
          </cell>
          <cell r="H783" t="str">
            <v>DNIT 025/2004-ES</v>
          </cell>
        </row>
        <row r="784">
          <cell r="A784" t="str">
            <v>2 S 04 210 28</v>
          </cell>
          <cell r="B784" t="str">
            <v>-</v>
          </cell>
          <cell r="C784" t="str">
            <v>Corpo BDCC 3,00 x 3,00 m alt. 12,50 a 15,00 m</v>
          </cell>
          <cell r="D784" t="str">
            <v>m</v>
          </cell>
          <cell r="H784" t="str">
            <v>DNIT 025/2004-ES</v>
          </cell>
        </row>
        <row r="785">
          <cell r="A785" t="str">
            <v>2 S 04 210 51</v>
          </cell>
          <cell r="B785" t="str">
            <v>-</v>
          </cell>
          <cell r="C785" t="str">
            <v>Corpo BDCC 1,50 x 1,50 m alt. 0 a 1,00 m AC/BC</v>
          </cell>
          <cell r="D785" t="str">
            <v>m</v>
          </cell>
          <cell r="H785" t="str">
            <v>DNIT 025/2004-ES</v>
          </cell>
        </row>
        <row r="786">
          <cell r="A786" t="str">
            <v>2 S 04 210 52</v>
          </cell>
          <cell r="B786" t="str">
            <v>-</v>
          </cell>
          <cell r="C786" t="str">
            <v>Corpo BDCC 2,00 x 2,00 m alt. 0 a 1,00 m AC/BC</v>
          </cell>
          <cell r="D786" t="str">
            <v>m</v>
          </cell>
          <cell r="H786" t="str">
            <v>DNIT 025/2004-ES</v>
          </cell>
        </row>
        <row r="787">
          <cell r="A787" t="str">
            <v>2 S 04 210 53</v>
          </cell>
          <cell r="B787" t="str">
            <v>-</v>
          </cell>
          <cell r="C787" t="str">
            <v>Corpo BDCC 2,50 a 2,50 m alt. 0 a 1,00 m AC/BC</v>
          </cell>
          <cell r="D787" t="str">
            <v>m</v>
          </cell>
          <cell r="H787" t="str">
            <v>DNIT 025/2004-ES</v>
          </cell>
        </row>
        <row r="788">
          <cell r="A788" t="str">
            <v>2 S 04 210 54</v>
          </cell>
          <cell r="B788" t="str">
            <v>-</v>
          </cell>
          <cell r="C788" t="str">
            <v>Corpo BDCC 3,00 x 3,00 m alt. 0 a 1,00 m AC/BC</v>
          </cell>
          <cell r="D788" t="str">
            <v>m</v>
          </cell>
          <cell r="H788" t="str">
            <v>DNIT 025/2004-ES</v>
          </cell>
        </row>
        <row r="789">
          <cell r="A789" t="str">
            <v>2 S 04 210 55</v>
          </cell>
          <cell r="B789" t="str">
            <v>-</v>
          </cell>
          <cell r="C789" t="str">
            <v>Corpo BDCC 1,50 x 1,50 m alt. 1,00 a 2,50 m AC/BC</v>
          </cell>
          <cell r="D789" t="str">
            <v>m</v>
          </cell>
          <cell r="H789" t="str">
            <v>DNIT 025/2004-ES</v>
          </cell>
        </row>
        <row r="790">
          <cell r="A790" t="str">
            <v>2 S 04 210 56</v>
          </cell>
          <cell r="B790" t="str">
            <v>-</v>
          </cell>
          <cell r="C790" t="str">
            <v>Corpo BDCC 2,00 x 2,00 m alt. 1,00 a 2,50 m AC/BC</v>
          </cell>
          <cell r="D790" t="str">
            <v>m</v>
          </cell>
          <cell r="H790" t="str">
            <v>DNIT 025/2004-ES</v>
          </cell>
        </row>
        <row r="791">
          <cell r="A791" t="str">
            <v>2 S 04 210 57</v>
          </cell>
          <cell r="B791" t="str">
            <v>-</v>
          </cell>
          <cell r="C791" t="str">
            <v>Corpo BDCC 2,50 x 2,50 m alt. 1,00 a 2,50 m AC/BC</v>
          </cell>
          <cell r="D791" t="str">
            <v>m</v>
          </cell>
          <cell r="H791" t="str">
            <v>DNIT 025/2004-ES</v>
          </cell>
        </row>
        <row r="792">
          <cell r="A792" t="str">
            <v>2 S 04 210 58</v>
          </cell>
          <cell r="B792" t="str">
            <v>-</v>
          </cell>
          <cell r="C792" t="str">
            <v>Corpo BDCC 3,00 x 3,00 m alt. 1,00 a 2,50 m AC/BC</v>
          </cell>
          <cell r="D792" t="str">
            <v>m</v>
          </cell>
          <cell r="H792" t="str">
            <v>DNIT 025/2004-ES</v>
          </cell>
        </row>
        <row r="793">
          <cell r="A793" t="str">
            <v>2 S 04 210 59</v>
          </cell>
          <cell r="B793" t="str">
            <v>-</v>
          </cell>
          <cell r="C793" t="str">
            <v>Corpo BDCC 1,50 x 1,50 m alt. 2,50 a 5,00 m AC/BC</v>
          </cell>
          <cell r="D793" t="str">
            <v>m</v>
          </cell>
          <cell r="H793" t="str">
            <v>DNIT 025/2004-ES</v>
          </cell>
        </row>
        <row r="794">
          <cell r="A794" t="str">
            <v>2 S 04 210 60</v>
          </cell>
          <cell r="B794" t="str">
            <v>-</v>
          </cell>
          <cell r="C794" t="str">
            <v>Corpo BDCC 2,00 x 2,00 m alt. 2,50 a 5,00 m AC/BC</v>
          </cell>
          <cell r="D794" t="str">
            <v>m</v>
          </cell>
          <cell r="H794" t="str">
            <v>DNIT 025/2004-ES</v>
          </cell>
        </row>
        <row r="795">
          <cell r="A795" t="str">
            <v>2 S 04 210 61</v>
          </cell>
          <cell r="B795" t="str">
            <v>-</v>
          </cell>
          <cell r="C795" t="str">
            <v>Corpo BDCC 2,50 x 2,50 m alt. 2,50 a 5,00 m AC/BC</v>
          </cell>
          <cell r="D795" t="str">
            <v>m</v>
          </cell>
          <cell r="H795" t="str">
            <v>DNIT 025/2004-ES</v>
          </cell>
        </row>
        <row r="796">
          <cell r="A796" t="str">
            <v>2 S 04 210 62</v>
          </cell>
          <cell r="B796" t="str">
            <v>-</v>
          </cell>
          <cell r="C796" t="str">
            <v>Corpo BDCC 3,00 x 3,00 m alt. 2,50 a 5,00 m AC/BC</v>
          </cell>
          <cell r="D796" t="str">
            <v>m</v>
          </cell>
          <cell r="H796" t="str">
            <v>DNIT 025/2004-ES</v>
          </cell>
        </row>
        <row r="797">
          <cell r="A797" t="str">
            <v>2 S 04 210 63</v>
          </cell>
          <cell r="B797" t="str">
            <v>-</v>
          </cell>
          <cell r="C797" t="str">
            <v>Corpo BDCC 1,50 x 1,50 m alt. 5,00 a 7,50 m AC/BC</v>
          </cell>
          <cell r="D797" t="str">
            <v>m</v>
          </cell>
          <cell r="H797" t="str">
            <v>DNIT 025/2004-ES</v>
          </cell>
        </row>
        <row r="798">
          <cell r="A798" t="str">
            <v>2 S 04 210 64</v>
          </cell>
          <cell r="B798" t="str">
            <v>-</v>
          </cell>
          <cell r="C798" t="str">
            <v>Corpo BDCC 2,00 x 2,00 m alt. 5,00 a 7,50 m AC/BC</v>
          </cell>
          <cell r="D798" t="str">
            <v>m</v>
          </cell>
          <cell r="H798" t="str">
            <v>DNIT 025/2004-ES</v>
          </cell>
        </row>
        <row r="799">
          <cell r="A799" t="str">
            <v>2 S 04 210 65</v>
          </cell>
          <cell r="B799" t="str">
            <v>-</v>
          </cell>
          <cell r="C799" t="str">
            <v>Corpo BDCC 2,50 x 2,50 m alt. 5,00 a 7,50 m AC/BC</v>
          </cell>
          <cell r="D799" t="str">
            <v>m</v>
          </cell>
          <cell r="H799" t="str">
            <v>DNIT 025/2004-ES</v>
          </cell>
        </row>
        <row r="800">
          <cell r="A800" t="str">
            <v>2 S 04 210 66</v>
          </cell>
          <cell r="B800" t="str">
            <v>-</v>
          </cell>
          <cell r="C800" t="str">
            <v>Corpo BDCC 3,00 x 3,00 m alt. 5,00 a 7,50 m AC/BC</v>
          </cell>
          <cell r="D800" t="str">
            <v>m</v>
          </cell>
          <cell r="H800" t="str">
            <v>DNIT 025/2004-ES</v>
          </cell>
        </row>
        <row r="801">
          <cell r="A801" t="str">
            <v>2 S 04 210 67</v>
          </cell>
          <cell r="B801" t="str">
            <v>-</v>
          </cell>
          <cell r="C801" t="str">
            <v>Corpo BDCC 1,50 x 1,50 m alt. 7,50 a 10,00 m AC/BC</v>
          </cell>
          <cell r="D801" t="str">
            <v>m</v>
          </cell>
          <cell r="H801" t="str">
            <v>DNIT 025/2004-ES</v>
          </cell>
        </row>
        <row r="802">
          <cell r="A802" t="str">
            <v>2 S 04 210 68</v>
          </cell>
          <cell r="B802" t="str">
            <v>-</v>
          </cell>
          <cell r="C802" t="str">
            <v>Corpo BDCC 2,00 x 2,00 m alt. 7,50 a 10,00 m AC/BC</v>
          </cell>
          <cell r="D802" t="str">
            <v>m</v>
          </cell>
          <cell r="H802" t="str">
            <v>DNIT 025/2004-ES</v>
          </cell>
        </row>
        <row r="803">
          <cell r="A803" t="str">
            <v>2 S 04 210 69</v>
          </cell>
          <cell r="B803" t="str">
            <v>-</v>
          </cell>
          <cell r="C803" t="str">
            <v>Corpo BDCC 2,50 x 2,50 m alt. 7,50 a 10,00 m AC/BC</v>
          </cell>
          <cell r="D803" t="str">
            <v>m</v>
          </cell>
          <cell r="H803" t="str">
            <v>DNIT 025/2004-ES</v>
          </cell>
        </row>
        <row r="804">
          <cell r="A804" t="str">
            <v>2 S 04 210 70</v>
          </cell>
          <cell r="B804" t="str">
            <v>-</v>
          </cell>
          <cell r="C804" t="str">
            <v>Corpo BDCC 3,00 x 3,00 m alt. 7,50 a 10,00 m AC/BC</v>
          </cell>
          <cell r="D804" t="str">
            <v>m</v>
          </cell>
          <cell r="H804" t="str">
            <v>DNIT 025/2004-ES</v>
          </cell>
        </row>
        <row r="805">
          <cell r="A805" t="str">
            <v>2 S 04 210 71</v>
          </cell>
          <cell r="B805" t="str">
            <v>-</v>
          </cell>
          <cell r="C805" t="str">
            <v>Corpo BDCC 1,50 x 1,50 m alt.10,00 a 12,50 m AC/BC</v>
          </cell>
          <cell r="D805" t="str">
            <v>m</v>
          </cell>
          <cell r="H805" t="str">
            <v>DNIT 025/2004-ES</v>
          </cell>
        </row>
        <row r="806">
          <cell r="A806" t="str">
            <v>2 S 04 210 72</v>
          </cell>
          <cell r="B806" t="str">
            <v>-</v>
          </cell>
          <cell r="C806" t="str">
            <v>Corpo BDCC 2,00 x 2,00 m alt.10,00 a 12,50 m AC/BC</v>
          </cell>
          <cell r="D806" t="str">
            <v>m</v>
          </cell>
          <cell r="H806" t="str">
            <v>DNIT 025/2004-ES</v>
          </cell>
        </row>
        <row r="807">
          <cell r="A807" t="str">
            <v>2 S 04 210 73</v>
          </cell>
          <cell r="B807" t="str">
            <v>-</v>
          </cell>
          <cell r="C807" t="str">
            <v>Corpo BDCC 2,50 x 2,50 m alt.10,00 a 12,50 m AC/BC</v>
          </cell>
          <cell r="D807" t="str">
            <v>m</v>
          </cell>
          <cell r="H807" t="str">
            <v>DNIT 025/2004-ES</v>
          </cell>
        </row>
        <row r="808">
          <cell r="A808" t="str">
            <v>2 S 04 210 74</v>
          </cell>
          <cell r="B808" t="str">
            <v>-</v>
          </cell>
          <cell r="C808" t="str">
            <v>Corpo BDCC 3,00 x 3,00 m alt.10,00 a 12,50 m AC/BC</v>
          </cell>
          <cell r="D808" t="str">
            <v>m</v>
          </cell>
          <cell r="H808" t="str">
            <v>DNIT 025/2004-ES</v>
          </cell>
        </row>
        <row r="809">
          <cell r="A809" t="str">
            <v>2 S 04 210 75</v>
          </cell>
          <cell r="B809" t="str">
            <v>-</v>
          </cell>
          <cell r="C809" t="str">
            <v>Corpo BDCC 1,50 x 1,50 m alt.12,50 a 15,00 m AC/BC</v>
          </cell>
          <cell r="D809" t="str">
            <v>m</v>
          </cell>
          <cell r="H809" t="str">
            <v>DNIT 025/2004-ES</v>
          </cell>
        </row>
        <row r="810">
          <cell r="A810" t="str">
            <v>2 S 04 210 76</v>
          </cell>
          <cell r="B810" t="str">
            <v>-</v>
          </cell>
          <cell r="C810" t="str">
            <v>Corpo BDCC 2,00 x 2,00 m alt.12,50 a 15,00 m AC/BC</v>
          </cell>
          <cell r="D810" t="str">
            <v>m</v>
          </cell>
          <cell r="H810" t="str">
            <v>DNIT 025/2004-ES</v>
          </cell>
        </row>
        <row r="811">
          <cell r="A811" t="str">
            <v>2 S 04 210 77</v>
          </cell>
          <cell r="B811" t="str">
            <v>-</v>
          </cell>
          <cell r="C811" t="str">
            <v>Corpo BDCC 2,50 x 2,50 m alt.12,50 a 15,00 m AC/BC</v>
          </cell>
          <cell r="D811" t="str">
            <v>m</v>
          </cell>
          <cell r="H811" t="str">
            <v>DNIT 025/2004-ES</v>
          </cell>
        </row>
        <row r="812">
          <cell r="A812" t="str">
            <v>2 S 04 210 78</v>
          </cell>
          <cell r="B812" t="str">
            <v>-</v>
          </cell>
          <cell r="C812" t="str">
            <v>Corpo BDCC 3,00 x 3,00 m alt.12,50 a 15,00 m AC/BC</v>
          </cell>
          <cell r="D812" t="str">
            <v>m</v>
          </cell>
          <cell r="H812" t="str">
            <v>DNIT 025/2004-ES</v>
          </cell>
        </row>
        <row r="813">
          <cell r="A813" t="str">
            <v>2 S 04 211 01</v>
          </cell>
          <cell r="B813" t="str">
            <v>-</v>
          </cell>
          <cell r="C813" t="str">
            <v>Boca BDCC 1,50 x 1,50 m normal</v>
          </cell>
          <cell r="D813" t="str">
            <v>und</v>
          </cell>
          <cell r="H813" t="str">
            <v>DNIT 025/2004-ES</v>
          </cell>
        </row>
        <row r="814">
          <cell r="A814" t="str">
            <v>2 S 04 211 02</v>
          </cell>
          <cell r="B814" t="str">
            <v>-</v>
          </cell>
          <cell r="C814" t="str">
            <v>Boca BDCC 2,00 x 2,00 m normal</v>
          </cell>
          <cell r="D814" t="str">
            <v>und</v>
          </cell>
          <cell r="H814" t="str">
            <v>DNIT 025/2004-ES</v>
          </cell>
        </row>
        <row r="815">
          <cell r="A815" t="str">
            <v>2 S 04 211 03</v>
          </cell>
          <cell r="B815" t="str">
            <v>-</v>
          </cell>
          <cell r="C815" t="str">
            <v>Boca BDCC 2,50 x 2,50 m normal</v>
          </cell>
          <cell r="D815" t="str">
            <v>und</v>
          </cell>
          <cell r="H815" t="str">
            <v>DNIT 025/2004-ES</v>
          </cell>
        </row>
        <row r="816">
          <cell r="A816" t="str">
            <v>2 S 04 211 04</v>
          </cell>
          <cell r="B816" t="str">
            <v>-</v>
          </cell>
          <cell r="C816" t="str">
            <v>Boca BDCC 3,00 x 3,00 m normal</v>
          </cell>
          <cell r="D816" t="str">
            <v>und</v>
          </cell>
          <cell r="H816" t="str">
            <v>DNIT 025/2004-ES</v>
          </cell>
        </row>
        <row r="817">
          <cell r="A817" t="str">
            <v>2 S 04 211 05</v>
          </cell>
          <cell r="B817" t="str">
            <v>-</v>
          </cell>
          <cell r="C817" t="str">
            <v>Boca BDCC 1,50 x 1,50 m esc.=15</v>
          </cell>
          <cell r="D817" t="str">
            <v>und</v>
          </cell>
          <cell r="H817" t="str">
            <v>DNIT 025/2004-ES</v>
          </cell>
        </row>
        <row r="818">
          <cell r="A818" t="str">
            <v>2 S 04 211 06</v>
          </cell>
          <cell r="B818" t="str">
            <v>-</v>
          </cell>
          <cell r="C818" t="str">
            <v>Boca BDCC 2,00 x 2,00 m esc=15</v>
          </cell>
          <cell r="D818" t="str">
            <v>und</v>
          </cell>
          <cell r="H818" t="str">
            <v>DNIT 025/2004-ES</v>
          </cell>
        </row>
        <row r="819">
          <cell r="A819" t="str">
            <v>2 S 04 211 07</v>
          </cell>
          <cell r="B819" t="str">
            <v>-</v>
          </cell>
          <cell r="C819" t="str">
            <v>Boca BDCC 2,50 x 2,50 m esc=15</v>
          </cell>
          <cell r="D819" t="str">
            <v>und</v>
          </cell>
          <cell r="H819" t="str">
            <v>DNIT 025/2004-ES</v>
          </cell>
        </row>
        <row r="820">
          <cell r="A820" t="str">
            <v>2 S 04 211 08</v>
          </cell>
          <cell r="B820" t="str">
            <v>-</v>
          </cell>
          <cell r="C820" t="str">
            <v>Boca BDCC 3,00 x 3,00 m esc=15</v>
          </cell>
          <cell r="D820" t="str">
            <v>und</v>
          </cell>
          <cell r="H820" t="str">
            <v>DNIT 025/2004-ES</v>
          </cell>
        </row>
        <row r="821">
          <cell r="A821" t="str">
            <v>2 S 04 211 09</v>
          </cell>
          <cell r="B821" t="str">
            <v>-</v>
          </cell>
          <cell r="C821" t="str">
            <v>Boca BDCC 1,50 x 1,50 m - esc.=30</v>
          </cell>
          <cell r="D821" t="str">
            <v>und</v>
          </cell>
          <cell r="H821" t="str">
            <v>DNIT 025/2004-ES</v>
          </cell>
        </row>
        <row r="822">
          <cell r="A822" t="str">
            <v>2 S 04 211 10</v>
          </cell>
          <cell r="B822" t="str">
            <v>-</v>
          </cell>
          <cell r="C822" t="str">
            <v>Boca BDCC 2,00 x 2,00 m esc=30</v>
          </cell>
          <cell r="D822" t="str">
            <v>und</v>
          </cell>
          <cell r="H822" t="str">
            <v>DNIT 025/2004-ES</v>
          </cell>
        </row>
        <row r="823">
          <cell r="A823" t="str">
            <v>2 S 04 211 11</v>
          </cell>
          <cell r="B823" t="str">
            <v>-</v>
          </cell>
          <cell r="C823" t="str">
            <v>Boca BDCC 2,50 x 2,50 m esc.=30</v>
          </cell>
          <cell r="D823" t="str">
            <v>und</v>
          </cell>
          <cell r="H823" t="str">
            <v>DNIT 025/2004-ES</v>
          </cell>
        </row>
        <row r="824">
          <cell r="A824" t="str">
            <v>2 S 04 211 12</v>
          </cell>
          <cell r="B824" t="str">
            <v>-</v>
          </cell>
          <cell r="C824" t="str">
            <v>Boca BDCC 3,00 x 3,00 m esc=30</v>
          </cell>
          <cell r="D824" t="str">
            <v>und</v>
          </cell>
          <cell r="H824" t="str">
            <v>DNIT 025/2004-ES</v>
          </cell>
        </row>
        <row r="825">
          <cell r="A825" t="str">
            <v>2 S 04 211 13</v>
          </cell>
          <cell r="B825" t="str">
            <v>-</v>
          </cell>
          <cell r="C825" t="str">
            <v>Boca BDCC 1,50 x 1,50 m esc=45</v>
          </cell>
          <cell r="D825" t="str">
            <v>Und</v>
          </cell>
          <cell r="H825" t="str">
            <v>DNIT 025/2004-ES</v>
          </cell>
        </row>
        <row r="826">
          <cell r="A826" t="str">
            <v>2 S 04 211 14</v>
          </cell>
          <cell r="B826" t="str">
            <v>-</v>
          </cell>
          <cell r="C826" t="str">
            <v>Boca BDCC 2,00 x 2,00 m esc=45</v>
          </cell>
          <cell r="D826" t="str">
            <v>Und</v>
          </cell>
          <cell r="H826" t="str">
            <v>DNIT 025/2004-ES</v>
          </cell>
        </row>
        <row r="827">
          <cell r="A827" t="str">
            <v>2 S 04 211 15</v>
          </cell>
          <cell r="B827" t="str">
            <v>-</v>
          </cell>
          <cell r="C827" t="str">
            <v>Boca BDCC 2,50 x 2,50 m esc=45</v>
          </cell>
          <cell r="D827" t="str">
            <v>Und</v>
          </cell>
          <cell r="H827" t="str">
            <v>DNIT 025/2004-ES</v>
          </cell>
        </row>
        <row r="828">
          <cell r="A828" t="str">
            <v>2 S 04 211 16</v>
          </cell>
          <cell r="B828" t="str">
            <v>-</v>
          </cell>
          <cell r="C828" t="str">
            <v>Boca BDCC 3,00x3,00m - esc=45</v>
          </cell>
          <cell r="D828" t="str">
            <v>Und</v>
          </cell>
          <cell r="H828" t="str">
            <v>DNIT 025/2004-ES</v>
          </cell>
        </row>
        <row r="829">
          <cell r="A829" t="str">
            <v>2 S 04 211 51</v>
          </cell>
          <cell r="B829" t="str">
            <v>-</v>
          </cell>
          <cell r="C829" t="str">
            <v>Boca BDCC 1,50 x 1,50 m normal AC/BC</v>
          </cell>
          <cell r="D829" t="str">
            <v>Und</v>
          </cell>
          <cell r="H829" t="str">
            <v>DNIT 025/2004-ES</v>
          </cell>
        </row>
        <row r="830">
          <cell r="A830" t="str">
            <v>2 S 04 211 52</v>
          </cell>
          <cell r="B830" t="str">
            <v>-</v>
          </cell>
          <cell r="C830" t="str">
            <v>Boca BDCC 2,00 x 2,00 m normal AC/BC</v>
          </cell>
          <cell r="D830" t="str">
            <v>Und</v>
          </cell>
          <cell r="H830" t="str">
            <v>DNIT 025/2004-ES</v>
          </cell>
        </row>
        <row r="831">
          <cell r="A831" t="str">
            <v>2 S 04 211 53</v>
          </cell>
          <cell r="B831" t="str">
            <v>-</v>
          </cell>
          <cell r="C831" t="str">
            <v>Boca BDCC 2,50 x 2,50 m normal AC/BC</v>
          </cell>
          <cell r="D831" t="str">
            <v>Und</v>
          </cell>
          <cell r="H831" t="str">
            <v>DNIT 025/2004-ES</v>
          </cell>
        </row>
        <row r="832">
          <cell r="A832" t="str">
            <v>2 S 04 211 54</v>
          </cell>
          <cell r="B832" t="str">
            <v>-</v>
          </cell>
          <cell r="C832" t="str">
            <v>Boca BDCC 3,00 x 3,00 m normal AC/BC</v>
          </cell>
          <cell r="D832" t="str">
            <v>Und</v>
          </cell>
          <cell r="H832" t="str">
            <v>DNIT 025/2004-ES</v>
          </cell>
        </row>
        <row r="833">
          <cell r="A833" t="str">
            <v>2 S 04 211 55</v>
          </cell>
          <cell r="B833" t="str">
            <v>-</v>
          </cell>
          <cell r="C833" t="str">
            <v>Boca BDCC 1,50 x 1,50 m esc=15 AC/BC</v>
          </cell>
          <cell r="D833" t="str">
            <v>Und</v>
          </cell>
          <cell r="H833" t="str">
            <v>DNIT 025/2004-ES</v>
          </cell>
        </row>
        <row r="834">
          <cell r="A834" t="str">
            <v>2 S 04 211 56</v>
          </cell>
          <cell r="B834" t="str">
            <v>-</v>
          </cell>
          <cell r="C834" t="str">
            <v>Boca BDCC 2,00 x 2,00 m esc=15 AC/BC</v>
          </cell>
          <cell r="D834" t="str">
            <v>Und</v>
          </cell>
          <cell r="H834" t="str">
            <v>DNIT 025/2004-ES</v>
          </cell>
        </row>
        <row r="835">
          <cell r="A835" t="str">
            <v>2 S 04 211 57</v>
          </cell>
          <cell r="B835" t="str">
            <v>-</v>
          </cell>
          <cell r="C835" t="str">
            <v>Boca BDCC 2,50 x 2,50 m esc=15 AC/BC</v>
          </cell>
          <cell r="D835" t="str">
            <v>Und</v>
          </cell>
          <cell r="H835" t="str">
            <v>DNIT 025/2004-ES</v>
          </cell>
        </row>
        <row r="836">
          <cell r="A836" t="str">
            <v>2 S 04 211 58</v>
          </cell>
          <cell r="B836" t="str">
            <v>-</v>
          </cell>
          <cell r="C836" t="str">
            <v>Boca BDCC 3,00 x 3,00 m esc=15 AC/BC</v>
          </cell>
          <cell r="D836" t="str">
            <v>Und</v>
          </cell>
          <cell r="H836" t="str">
            <v>DNIT 025/2004-ES</v>
          </cell>
        </row>
        <row r="837">
          <cell r="A837" t="str">
            <v>2 S 04 211 59</v>
          </cell>
          <cell r="B837" t="str">
            <v>-</v>
          </cell>
          <cell r="C837" t="str">
            <v>Boca BDCC 1,50 x 1,50 m esc=30 AC/BC</v>
          </cell>
          <cell r="D837" t="str">
            <v>Und</v>
          </cell>
          <cell r="H837" t="str">
            <v>DNIT 025/2004-ES</v>
          </cell>
        </row>
        <row r="838">
          <cell r="A838" t="str">
            <v>2 S 04 211 60</v>
          </cell>
          <cell r="B838" t="str">
            <v>-</v>
          </cell>
          <cell r="C838" t="str">
            <v>Boca BDCC 2,00 x 2,00 m esc=30 AC/BC</v>
          </cell>
          <cell r="D838" t="str">
            <v>Und</v>
          </cell>
          <cell r="H838" t="str">
            <v>DNIT 025/2004-ES</v>
          </cell>
        </row>
        <row r="839">
          <cell r="A839" t="str">
            <v>2 S 04 211 61</v>
          </cell>
          <cell r="B839" t="str">
            <v>-</v>
          </cell>
          <cell r="C839" t="str">
            <v>Boca BDCC 2,50 x 2,50 m - esc=30 AC/BC</v>
          </cell>
          <cell r="D839" t="str">
            <v>Und</v>
          </cell>
          <cell r="H839" t="str">
            <v>DNIT 025/2004-ES</v>
          </cell>
        </row>
        <row r="840">
          <cell r="A840" t="str">
            <v>2 S 04 211 62</v>
          </cell>
          <cell r="B840" t="str">
            <v>-</v>
          </cell>
          <cell r="C840" t="str">
            <v>Boca BDCC 3,00 x 3,00 m - esc=30 AC/BC</v>
          </cell>
          <cell r="D840" t="str">
            <v>Und</v>
          </cell>
          <cell r="H840" t="str">
            <v>DNIT 025/2004-ES</v>
          </cell>
        </row>
        <row r="841">
          <cell r="A841" t="str">
            <v>2 S 04 211 63</v>
          </cell>
          <cell r="B841" t="str">
            <v>-</v>
          </cell>
          <cell r="C841" t="str">
            <v>Boca BDCC 1,50 x 1,50 m - esc=45 AC/BC</v>
          </cell>
          <cell r="D841" t="str">
            <v>Und</v>
          </cell>
          <cell r="H841" t="str">
            <v>DNIT 025/2004-ES</v>
          </cell>
        </row>
        <row r="842">
          <cell r="A842" t="str">
            <v>2 S 04 211 64</v>
          </cell>
          <cell r="B842" t="str">
            <v>-</v>
          </cell>
          <cell r="C842" t="str">
            <v>Boca BDCC 2,00 x 2,00 m - esc=45 AC/BC</v>
          </cell>
          <cell r="D842" t="str">
            <v>Und</v>
          </cell>
          <cell r="H842" t="str">
            <v>DNIT 025/2004-ES</v>
          </cell>
        </row>
        <row r="843">
          <cell r="A843" t="str">
            <v>2 S 04 211 65</v>
          </cell>
          <cell r="B843" t="str">
            <v>-</v>
          </cell>
          <cell r="C843" t="str">
            <v>Boca BDCC 2,50 x 2,50 m - esc=45 AC/BC</v>
          </cell>
          <cell r="D843" t="str">
            <v>Und</v>
          </cell>
          <cell r="H843" t="str">
            <v>DNIT 025/2004-ES</v>
          </cell>
        </row>
        <row r="844">
          <cell r="A844" t="str">
            <v>2 S 04 211 66</v>
          </cell>
          <cell r="B844" t="str">
            <v>-</v>
          </cell>
          <cell r="C844" t="str">
            <v>Boca BDCC 3,00 x 3,00 m - esc=45 AC/BC</v>
          </cell>
          <cell r="D844" t="str">
            <v>Und</v>
          </cell>
          <cell r="H844" t="str">
            <v>DNIT 025/2004-ES</v>
          </cell>
        </row>
        <row r="845">
          <cell r="A845" t="str">
            <v>2 S 04 220 01</v>
          </cell>
          <cell r="B845" t="str">
            <v>-</v>
          </cell>
          <cell r="C845" t="str">
            <v>Corpo BTCC 1,50 x 1,50 m alt. 0 a 1,00 m</v>
          </cell>
          <cell r="D845" t="str">
            <v>m</v>
          </cell>
          <cell r="H845" t="str">
            <v>DNIT 025/2004-ES</v>
          </cell>
        </row>
        <row r="846">
          <cell r="A846" t="str">
            <v>2 S 04 220 02</v>
          </cell>
          <cell r="B846" t="str">
            <v>-</v>
          </cell>
          <cell r="C846" t="str">
            <v>Corpo BTCC 2,00 x 2,00 m alt. 0 a 1,00 m</v>
          </cell>
          <cell r="D846" t="str">
            <v>m</v>
          </cell>
          <cell r="H846" t="str">
            <v>DNIT 025/2004-ES</v>
          </cell>
        </row>
        <row r="847">
          <cell r="A847" t="str">
            <v>2 S 04 220 03</v>
          </cell>
          <cell r="B847" t="str">
            <v>-</v>
          </cell>
          <cell r="C847" t="str">
            <v>Corpo BTCC 2,50 x 2,50 m alt. 0 a 1,00 m</v>
          </cell>
          <cell r="D847" t="str">
            <v>m</v>
          </cell>
          <cell r="H847" t="str">
            <v>DNIT 025/2004-ES</v>
          </cell>
        </row>
        <row r="848">
          <cell r="A848" t="str">
            <v>2 S 04 220 04</v>
          </cell>
          <cell r="B848" t="str">
            <v>-</v>
          </cell>
          <cell r="C848" t="str">
            <v>Corpo BTCC 3,00 x 3,00 m alt. 0 a 1,00 m</v>
          </cell>
          <cell r="D848" t="str">
            <v>m</v>
          </cell>
          <cell r="H848" t="str">
            <v>DNIT 025/2004-ES</v>
          </cell>
        </row>
        <row r="849">
          <cell r="A849" t="str">
            <v>2 S 04 220 05</v>
          </cell>
          <cell r="B849" t="str">
            <v>-</v>
          </cell>
          <cell r="C849" t="str">
            <v>Corpo BTCC 1,50 x 1,50 m alt. 1,00 a 2,50 m</v>
          </cell>
          <cell r="D849" t="str">
            <v>m</v>
          </cell>
          <cell r="H849" t="str">
            <v>DNIT 025/2004-ES</v>
          </cell>
        </row>
        <row r="850">
          <cell r="A850" t="str">
            <v>2 S 04 220 06</v>
          </cell>
          <cell r="B850" t="str">
            <v>-</v>
          </cell>
          <cell r="C850" t="str">
            <v>Corpo BTCC 2,00 x 2,00 m alt. 1,00 a 2,50 m</v>
          </cell>
          <cell r="D850" t="str">
            <v>m</v>
          </cell>
          <cell r="H850" t="str">
            <v>DNIT 025/2004-ES</v>
          </cell>
        </row>
        <row r="851">
          <cell r="A851" t="str">
            <v>2 S 04 220 07</v>
          </cell>
          <cell r="B851" t="str">
            <v>-</v>
          </cell>
          <cell r="C851" t="str">
            <v>Corpo BTCC 2,50 a 2,50 m alt. 1,00 a 2,50 m</v>
          </cell>
          <cell r="D851" t="str">
            <v>m</v>
          </cell>
          <cell r="H851" t="str">
            <v>DNIT 025/2004-ES</v>
          </cell>
        </row>
        <row r="852">
          <cell r="A852" t="str">
            <v>2 S 04 220 08</v>
          </cell>
          <cell r="B852" t="str">
            <v>-</v>
          </cell>
          <cell r="C852" t="str">
            <v>Corpo BTCC 3,00 x 3,00 m alt. 1,00 a 2,50 m</v>
          </cell>
          <cell r="D852" t="str">
            <v>m</v>
          </cell>
          <cell r="H852" t="str">
            <v>DNIT 025/2004-ES</v>
          </cell>
        </row>
        <row r="853">
          <cell r="A853" t="str">
            <v>2 S 04 220 09</v>
          </cell>
          <cell r="B853" t="str">
            <v>-</v>
          </cell>
          <cell r="C853" t="str">
            <v>Corpo BTCC 1,50 x 1,50 m alt. 2,50 a 5,00 m</v>
          </cell>
          <cell r="D853" t="str">
            <v>m</v>
          </cell>
          <cell r="H853" t="str">
            <v>DNIT 025/2004-ES</v>
          </cell>
        </row>
        <row r="854">
          <cell r="A854" t="str">
            <v>2 S 04 220 10</v>
          </cell>
          <cell r="B854" t="str">
            <v>-</v>
          </cell>
          <cell r="C854" t="str">
            <v>Corpo BTCC 2,00 x 2,00 m alt. 2,50 a 5,00 m</v>
          </cell>
          <cell r="D854" t="str">
            <v>m</v>
          </cell>
          <cell r="H854" t="str">
            <v>DNIT 025/2004-ES</v>
          </cell>
        </row>
        <row r="855">
          <cell r="A855" t="str">
            <v>2 S 04 220 11</v>
          </cell>
          <cell r="B855" t="str">
            <v>-</v>
          </cell>
          <cell r="C855" t="str">
            <v>Corpo BTCC 2,50 x 2,50 m alt. 2,50 a 5,00 m</v>
          </cell>
          <cell r="D855" t="str">
            <v>m</v>
          </cell>
          <cell r="H855" t="str">
            <v>DNIT 025/2004-ES</v>
          </cell>
        </row>
        <row r="856">
          <cell r="A856" t="str">
            <v>2 S 04 220 12</v>
          </cell>
          <cell r="B856" t="str">
            <v>-</v>
          </cell>
          <cell r="C856" t="str">
            <v>Corpo BTCC 3,00 x 3,00 m alt. 2,50 a 5,00 m</v>
          </cell>
          <cell r="D856" t="str">
            <v>m</v>
          </cell>
          <cell r="H856" t="str">
            <v>DNIT 025/2004-ES</v>
          </cell>
        </row>
        <row r="857">
          <cell r="A857" t="str">
            <v>2 S 04 220 13</v>
          </cell>
          <cell r="B857" t="str">
            <v>-</v>
          </cell>
          <cell r="C857" t="str">
            <v>Corpo BTCC 1,50 x 1,50 m alt. 5,00 a 7,50 m</v>
          </cell>
          <cell r="D857" t="str">
            <v>m</v>
          </cell>
          <cell r="H857" t="str">
            <v>DNIT 025/2004-ES</v>
          </cell>
        </row>
        <row r="858">
          <cell r="A858" t="str">
            <v>2 S 04 220 14</v>
          </cell>
          <cell r="B858" t="str">
            <v>-</v>
          </cell>
          <cell r="C858" t="str">
            <v>Corpo BTCC 2,00 x 2,00 m alt. 5,00 a 7,50 m</v>
          </cell>
          <cell r="D858" t="str">
            <v>m</v>
          </cell>
          <cell r="H858" t="str">
            <v>DNIT 025/2004-ES</v>
          </cell>
        </row>
        <row r="859">
          <cell r="A859" t="str">
            <v>2 S 04 220 15</v>
          </cell>
          <cell r="B859" t="str">
            <v>-</v>
          </cell>
          <cell r="C859" t="str">
            <v>Corpo BTCC 2,50 x 2,50 m alt. 5,00 a 7,50 m</v>
          </cell>
          <cell r="D859" t="str">
            <v>m</v>
          </cell>
          <cell r="H859" t="str">
            <v>DNIT 025/2004-ES</v>
          </cell>
        </row>
        <row r="860">
          <cell r="A860" t="str">
            <v>2 S 04 220 16</v>
          </cell>
          <cell r="B860" t="str">
            <v>-</v>
          </cell>
          <cell r="C860" t="str">
            <v>Corpo BTCC 3,00 x 3,00 m alt. 5,00 a 7,50 m</v>
          </cell>
          <cell r="D860" t="str">
            <v>m</v>
          </cell>
          <cell r="H860" t="str">
            <v>DNIT 025/2004-ES</v>
          </cell>
        </row>
        <row r="861">
          <cell r="A861" t="str">
            <v>2 S 04 220 17</v>
          </cell>
          <cell r="B861" t="str">
            <v>-</v>
          </cell>
          <cell r="C861" t="str">
            <v>Corpo BTCC 1,50 x 1,50 m alt. 7,50 a 10,00 m</v>
          </cell>
          <cell r="D861" t="str">
            <v>m</v>
          </cell>
          <cell r="H861" t="str">
            <v>DNIT 025/2004-ES</v>
          </cell>
        </row>
        <row r="862">
          <cell r="A862" t="str">
            <v>2 S 04 220 18</v>
          </cell>
          <cell r="B862" t="str">
            <v>-</v>
          </cell>
          <cell r="C862" t="str">
            <v>Corpo BTCC 2,00 x 2,00 m alt. 7,50 m a 10,00 m</v>
          </cell>
          <cell r="D862" t="str">
            <v>m</v>
          </cell>
          <cell r="H862" t="str">
            <v>DNIT 025/2004-ES</v>
          </cell>
        </row>
        <row r="863">
          <cell r="A863" t="str">
            <v>2 S 04 220 19</v>
          </cell>
          <cell r="B863" t="str">
            <v>-</v>
          </cell>
          <cell r="C863" t="str">
            <v>Corpo BTCC 2,50 x 2,50 m alt. 7,50 a 10,00 m</v>
          </cell>
          <cell r="D863" t="str">
            <v>m</v>
          </cell>
          <cell r="H863" t="str">
            <v>DNIT 025/2004-ES</v>
          </cell>
        </row>
        <row r="864">
          <cell r="A864" t="str">
            <v>2 S 04 220 20</v>
          </cell>
          <cell r="B864" t="str">
            <v>-</v>
          </cell>
          <cell r="C864" t="str">
            <v>Corpo BTCC 3,00 x 3,00 m alt 7,50 a 10,00 m</v>
          </cell>
          <cell r="D864" t="str">
            <v>m</v>
          </cell>
          <cell r="H864" t="str">
            <v>DNIT 025/2004-ES</v>
          </cell>
        </row>
        <row r="865">
          <cell r="A865" t="str">
            <v>2 S 04 220 21</v>
          </cell>
          <cell r="B865" t="str">
            <v>-</v>
          </cell>
          <cell r="C865" t="str">
            <v>Corpo BTCC 1,50 x 1,50 m alt. 10,00 a 12,50 m</v>
          </cell>
          <cell r="D865" t="str">
            <v>m</v>
          </cell>
          <cell r="H865" t="str">
            <v>DNIT 025/2004-ES</v>
          </cell>
        </row>
        <row r="866">
          <cell r="A866" t="str">
            <v>2 S 04 220 22</v>
          </cell>
          <cell r="B866" t="str">
            <v>-</v>
          </cell>
          <cell r="C866" t="str">
            <v>Corpo BTCC 2,00 x 2,00 m alt. 10,00 a 12,50 m</v>
          </cell>
          <cell r="D866" t="str">
            <v>m</v>
          </cell>
          <cell r="H866" t="str">
            <v>DNIT 025/2004-ES</v>
          </cell>
        </row>
        <row r="867">
          <cell r="A867" t="str">
            <v>2 S 04 220 23</v>
          </cell>
          <cell r="B867" t="str">
            <v>-</v>
          </cell>
          <cell r="C867" t="str">
            <v>Corpo BTCC 2,50 x 2,50 m alt. 10,00 a 12,50 m</v>
          </cell>
          <cell r="D867" t="str">
            <v>m</v>
          </cell>
          <cell r="H867" t="str">
            <v>DNIT 025/2004-ES</v>
          </cell>
        </row>
        <row r="868">
          <cell r="A868" t="str">
            <v>2 S 04 220 24</v>
          </cell>
          <cell r="B868" t="str">
            <v>-</v>
          </cell>
          <cell r="C868" t="str">
            <v>Corpo BTCC 3,00 x 3,00 m alt. 10,00 a 12,50 m</v>
          </cell>
          <cell r="D868" t="str">
            <v>m</v>
          </cell>
          <cell r="H868" t="str">
            <v>DNIT 025/2004-ES</v>
          </cell>
        </row>
        <row r="869">
          <cell r="A869" t="str">
            <v>2 S 04 220 25</v>
          </cell>
          <cell r="B869" t="str">
            <v>-</v>
          </cell>
          <cell r="C869" t="str">
            <v>Corpo BTCC 1,50 x 1,50 m alt. 12,50 a 15,00 m</v>
          </cell>
          <cell r="D869" t="str">
            <v>m</v>
          </cell>
          <cell r="H869" t="str">
            <v>DNIT 025/2004-ES</v>
          </cell>
        </row>
        <row r="870">
          <cell r="A870" t="str">
            <v>2 S 04 220 26</v>
          </cell>
          <cell r="B870" t="str">
            <v>-</v>
          </cell>
          <cell r="C870" t="str">
            <v>Corpo BTCC 2,00 x 2,00 m alt. 12,50 a 15,00 m</v>
          </cell>
          <cell r="D870" t="str">
            <v>m</v>
          </cell>
          <cell r="H870" t="str">
            <v>DNIT 025/2004-ES</v>
          </cell>
        </row>
        <row r="871">
          <cell r="A871" t="str">
            <v>2 S 04 220 27</v>
          </cell>
          <cell r="B871" t="str">
            <v>-</v>
          </cell>
          <cell r="C871" t="str">
            <v>Corpo BTCC 2,50 x 2,50 m alt. 12,50 a 15,00 m</v>
          </cell>
          <cell r="D871" t="str">
            <v>m</v>
          </cell>
          <cell r="H871" t="str">
            <v>DNIT 025/2004-ES</v>
          </cell>
        </row>
        <row r="872">
          <cell r="A872" t="str">
            <v>2 S 04 220 28</v>
          </cell>
          <cell r="B872" t="str">
            <v>-</v>
          </cell>
          <cell r="C872" t="str">
            <v>Corpo BTCC 3,00 x 3,00 m alt. 12,50 a 15,00 m</v>
          </cell>
          <cell r="D872" t="str">
            <v>m</v>
          </cell>
          <cell r="H872" t="str">
            <v>DNIT 025/2004-ES</v>
          </cell>
        </row>
        <row r="873">
          <cell r="A873" t="str">
            <v>2 S 04 220 51</v>
          </cell>
          <cell r="B873" t="str">
            <v>-</v>
          </cell>
          <cell r="C873" t="str">
            <v>Corpo BTCC 1,50 x 1,50 m alt. 0 a 1,00 m AC/BC</v>
          </cell>
          <cell r="D873" t="str">
            <v>m</v>
          </cell>
          <cell r="H873" t="str">
            <v>DNIT 025/2004-ES</v>
          </cell>
        </row>
        <row r="874">
          <cell r="A874" t="str">
            <v>2 S 04 220 52</v>
          </cell>
          <cell r="B874" t="str">
            <v>-</v>
          </cell>
          <cell r="C874" t="str">
            <v>Corpo BTCC 2,00 x 2,00 m alt. 0 a 1,00 m AC/BC</v>
          </cell>
          <cell r="D874" t="str">
            <v>m</v>
          </cell>
          <cell r="H874" t="str">
            <v>DNIT 025/2004-ES</v>
          </cell>
        </row>
        <row r="875">
          <cell r="A875" t="str">
            <v>2 S 04 220 53</v>
          </cell>
          <cell r="B875" t="str">
            <v>-</v>
          </cell>
          <cell r="C875" t="str">
            <v>Corpo BTCC 2,50 x 2,50 m alt. 0 a 1,00 m AC/BC</v>
          </cell>
          <cell r="D875" t="str">
            <v>m</v>
          </cell>
          <cell r="H875" t="str">
            <v>DNIT 025/2004-ES</v>
          </cell>
        </row>
        <row r="876">
          <cell r="A876" t="str">
            <v>2 S 04 220 54</v>
          </cell>
          <cell r="B876" t="str">
            <v>-</v>
          </cell>
          <cell r="C876" t="str">
            <v>Corpo BTCC 3,00 x 3,00 m alt. 0 a 1,00 m AC/BC</v>
          </cell>
          <cell r="D876" t="str">
            <v>m</v>
          </cell>
          <cell r="H876" t="str">
            <v>DNIT 025/2004-ES</v>
          </cell>
        </row>
        <row r="877">
          <cell r="A877" t="str">
            <v>2 S 04 220 55</v>
          </cell>
          <cell r="B877" t="str">
            <v>-</v>
          </cell>
          <cell r="C877" t="str">
            <v>Corpo BTCC 1,50 x 1,50 m alt. 1,00 a 2,50 m AC/BC</v>
          </cell>
          <cell r="D877" t="str">
            <v>m</v>
          </cell>
          <cell r="H877" t="str">
            <v>DNIT 025/2004-ES</v>
          </cell>
        </row>
        <row r="878">
          <cell r="A878" t="str">
            <v>2 S 04 220 56</v>
          </cell>
          <cell r="B878" t="str">
            <v>-</v>
          </cell>
          <cell r="C878" t="str">
            <v>Corpo BTCC 2,00 x 2,00 m alt. 1,00 a 2,50 m AC/BC</v>
          </cell>
          <cell r="D878" t="str">
            <v>m</v>
          </cell>
          <cell r="H878" t="str">
            <v>DNIT 025/2004-ES</v>
          </cell>
        </row>
        <row r="879">
          <cell r="A879" t="str">
            <v>2 S 04 220 57</v>
          </cell>
          <cell r="B879" t="str">
            <v>-</v>
          </cell>
          <cell r="C879" t="str">
            <v>Corpo BTCC 2,50 x 2,50 m alt. 1,00 a 2,50 m AC/BC</v>
          </cell>
          <cell r="D879" t="str">
            <v>m</v>
          </cell>
          <cell r="H879" t="str">
            <v>DNIT 025/2004-ES</v>
          </cell>
        </row>
        <row r="880">
          <cell r="A880" t="str">
            <v>2 S 04 220 58</v>
          </cell>
          <cell r="B880" t="str">
            <v>-</v>
          </cell>
          <cell r="C880" t="str">
            <v>Corpo BTCC 3,00 x 3,00 m alt. 1,00 a 2,50 m AC/BC</v>
          </cell>
          <cell r="D880" t="str">
            <v>m</v>
          </cell>
          <cell r="H880" t="str">
            <v>DNIT 025/2004-ES</v>
          </cell>
        </row>
        <row r="881">
          <cell r="A881" t="str">
            <v>2 S 04 220 59</v>
          </cell>
          <cell r="B881" t="str">
            <v>-</v>
          </cell>
          <cell r="C881" t="str">
            <v>Corpo BTCC 1,50 x 1,50 m alt. 2,50 a 5,00 m AC/BC</v>
          </cell>
          <cell r="D881" t="str">
            <v>m</v>
          </cell>
          <cell r="H881" t="str">
            <v>DNIT 025/2004-ES</v>
          </cell>
        </row>
        <row r="882">
          <cell r="A882" t="str">
            <v>2 S 04 220 60</v>
          </cell>
          <cell r="B882" t="str">
            <v>-</v>
          </cell>
          <cell r="C882" t="str">
            <v>Corpo BTCC 2,00 x 2,00 m alt. 2,50 a 5,00 m AC/BC</v>
          </cell>
          <cell r="D882" t="str">
            <v>m</v>
          </cell>
          <cell r="H882" t="str">
            <v>DNIT 025/2004-ES</v>
          </cell>
        </row>
        <row r="883">
          <cell r="A883" t="str">
            <v>2 S 04 220 61</v>
          </cell>
          <cell r="B883" t="str">
            <v>-</v>
          </cell>
          <cell r="C883" t="str">
            <v>Corpo BTCC 2,50 x 2,50 m alt. 2,50 a 5,00 m AC/BC</v>
          </cell>
          <cell r="D883" t="str">
            <v>m</v>
          </cell>
          <cell r="H883" t="str">
            <v>DNIT 025/2004-ES</v>
          </cell>
        </row>
        <row r="884">
          <cell r="A884" t="str">
            <v>2 S 04 220 62</v>
          </cell>
          <cell r="B884" t="str">
            <v>-</v>
          </cell>
          <cell r="C884" t="str">
            <v>Corpo BTCC 3,00 x 3,00 m alt. 2,50 a 5,00 m AC/BC</v>
          </cell>
          <cell r="D884" t="str">
            <v>m</v>
          </cell>
          <cell r="H884" t="str">
            <v>DNIT 025/2004-ES</v>
          </cell>
        </row>
        <row r="885">
          <cell r="A885" t="str">
            <v>2 S 04 220 63</v>
          </cell>
          <cell r="B885" t="str">
            <v>-</v>
          </cell>
          <cell r="C885" t="str">
            <v>Corpo BTCC 1,50 x 1,50 m alt. 5,00 a 7,50 m AC/BC</v>
          </cell>
          <cell r="D885" t="str">
            <v>m</v>
          </cell>
          <cell r="H885" t="str">
            <v>DNIT 025/2004-ES</v>
          </cell>
        </row>
        <row r="886">
          <cell r="A886" t="str">
            <v>2 S 04 220 64</v>
          </cell>
          <cell r="B886" t="str">
            <v>-</v>
          </cell>
          <cell r="C886" t="str">
            <v>Corpo BTCC 2,00 x 2,00 m alt. 5,00 a 7,50 m AC/BC</v>
          </cell>
          <cell r="D886" t="str">
            <v>m</v>
          </cell>
          <cell r="H886" t="str">
            <v>DNIT 025/2004-ES</v>
          </cell>
        </row>
        <row r="887">
          <cell r="A887" t="str">
            <v>2 S 04 220 65</v>
          </cell>
          <cell r="B887" t="str">
            <v>-</v>
          </cell>
          <cell r="C887" t="str">
            <v>Corpo BTCC 2,50 x 2,50 m alt. 5,00 a 7,50 m AC/BC</v>
          </cell>
          <cell r="D887" t="str">
            <v>m</v>
          </cell>
          <cell r="H887" t="str">
            <v>DNIT 025/2004-ES</v>
          </cell>
        </row>
        <row r="888">
          <cell r="A888" t="str">
            <v>2 S 04 220 66</v>
          </cell>
          <cell r="B888" t="str">
            <v>-</v>
          </cell>
          <cell r="C888" t="str">
            <v>Corpo BTCC 3,00 x 3,00 m alt. 5,00 a 7,50 m AC/BC</v>
          </cell>
          <cell r="D888" t="str">
            <v>m</v>
          </cell>
          <cell r="H888" t="str">
            <v>DNIT 025/2004-ES</v>
          </cell>
        </row>
        <row r="889">
          <cell r="A889" t="str">
            <v>2 S 04 220 67</v>
          </cell>
          <cell r="B889" t="str">
            <v>-</v>
          </cell>
          <cell r="C889" t="str">
            <v>Corpo BTCC 1,50 x 1,50 m alt. 7,50 a 10,00 m AC/BC</v>
          </cell>
          <cell r="D889" t="str">
            <v>m</v>
          </cell>
          <cell r="H889" t="str">
            <v>DNIT 025/2004-ES</v>
          </cell>
        </row>
        <row r="890">
          <cell r="A890" t="str">
            <v>2 S 04 220 68</v>
          </cell>
          <cell r="B890" t="str">
            <v>-</v>
          </cell>
          <cell r="C890" t="str">
            <v>Corpo BTCC 2,00 x 2,00 m alt. 7,50 a 10,00 m AC/BC</v>
          </cell>
          <cell r="D890" t="str">
            <v>m</v>
          </cell>
          <cell r="H890" t="str">
            <v>DNIT 025/2004-ES</v>
          </cell>
        </row>
        <row r="891">
          <cell r="A891" t="str">
            <v>2 S 04 220 69</v>
          </cell>
          <cell r="B891" t="str">
            <v>-</v>
          </cell>
          <cell r="C891" t="str">
            <v>Corpo BTCC 2,50 x 2,50 m alt. 7,50 a 10,00 m AC/BC</v>
          </cell>
          <cell r="D891" t="str">
            <v>m</v>
          </cell>
          <cell r="H891" t="str">
            <v>DNIT 025/2004-ES</v>
          </cell>
        </row>
        <row r="892">
          <cell r="A892" t="str">
            <v>2 S 04 220 70</v>
          </cell>
          <cell r="B892" t="str">
            <v>-</v>
          </cell>
          <cell r="C892" t="str">
            <v>Corpo BTCC 3,00 x 3,00 m alt. 7,50 a 10,00 m AC/BC</v>
          </cell>
          <cell r="D892" t="str">
            <v>m</v>
          </cell>
          <cell r="H892" t="str">
            <v>DNIT 025/2004-ES</v>
          </cell>
        </row>
        <row r="893">
          <cell r="A893" t="str">
            <v>2 S 04 220 71</v>
          </cell>
          <cell r="B893" t="str">
            <v>-</v>
          </cell>
          <cell r="C893" t="str">
            <v>Corpo BTCC 1,50 x 1,50 m alt.10,00 a 12,50 m AC/BC</v>
          </cell>
          <cell r="D893" t="str">
            <v>m</v>
          </cell>
          <cell r="H893" t="str">
            <v>DNIT 025/2004-ES</v>
          </cell>
        </row>
        <row r="894">
          <cell r="A894" t="str">
            <v>2 S 04 220 72</v>
          </cell>
          <cell r="B894" t="str">
            <v>-</v>
          </cell>
          <cell r="C894" t="str">
            <v>Corpo BTCC 2,00 x 2,00 m alt.10,00 a 12,50 m AC/BC</v>
          </cell>
          <cell r="D894" t="str">
            <v>m</v>
          </cell>
          <cell r="H894" t="str">
            <v>DNIT 025/2004-ES</v>
          </cell>
        </row>
        <row r="895">
          <cell r="A895" t="str">
            <v>2 S 04 220 73</v>
          </cell>
          <cell r="B895" t="str">
            <v>-</v>
          </cell>
          <cell r="C895" t="str">
            <v>Corpo BTCC 2,50 x 2,50 m alt.10,00 a 12,50 m AC/BC</v>
          </cell>
          <cell r="D895" t="str">
            <v>m</v>
          </cell>
          <cell r="H895" t="str">
            <v>DNIT 025/2004-ES</v>
          </cell>
        </row>
        <row r="896">
          <cell r="A896" t="str">
            <v>2 S 04 220 74</v>
          </cell>
          <cell r="B896" t="str">
            <v>-</v>
          </cell>
          <cell r="C896" t="str">
            <v>Corpo BTCC 3,00 x 3,00 m alt.10,00 a 12,50 m AC/BC</v>
          </cell>
          <cell r="D896" t="str">
            <v>m</v>
          </cell>
          <cell r="H896" t="str">
            <v>DNIT 025/2004-ES</v>
          </cell>
        </row>
        <row r="897">
          <cell r="A897" t="str">
            <v>2 S 04 220 75</v>
          </cell>
          <cell r="B897" t="str">
            <v>-</v>
          </cell>
          <cell r="C897" t="str">
            <v>Corpo BTCC 1,50 x 1,50 m alt.12,50 a 15,00 m AC/BC</v>
          </cell>
          <cell r="D897" t="str">
            <v>m</v>
          </cell>
          <cell r="H897" t="str">
            <v>DNIT 025/2004-ES</v>
          </cell>
        </row>
        <row r="898">
          <cell r="A898" t="str">
            <v>2 S 04 220 76</v>
          </cell>
          <cell r="B898" t="str">
            <v>-</v>
          </cell>
          <cell r="C898" t="str">
            <v>Corpo BTCC 2,00 x 2,00 m alt.12,50 a 15,00 m AC/BC</v>
          </cell>
          <cell r="D898" t="str">
            <v>m</v>
          </cell>
          <cell r="H898" t="str">
            <v>DNIT 025/2004-ES</v>
          </cell>
        </row>
        <row r="899">
          <cell r="A899" t="str">
            <v>2 S 04 220 77</v>
          </cell>
          <cell r="B899" t="str">
            <v>-</v>
          </cell>
          <cell r="C899" t="str">
            <v>Corpo BTCC 2,50 x 2,50 m alt.12,50 a 15,00 m AC/BC</v>
          </cell>
          <cell r="D899" t="str">
            <v>m</v>
          </cell>
          <cell r="H899" t="str">
            <v>DNIT 025/2004-ES</v>
          </cell>
        </row>
        <row r="900">
          <cell r="A900" t="str">
            <v>2 S 04 220 78</v>
          </cell>
          <cell r="B900" t="str">
            <v>-</v>
          </cell>
          <cell r="C900" t="str">
            <v>Corpo BTCC 3,00 x 3,00 m alt.12,50 a 15,00 m AC/BC</v>
          </cell>
          <cell r="D900" t="str">
            <v>m</v>
          </cell>
          <cell r="H900" t="str">
            <v>DNIT 025/2004-ES</v>
          </cell>
        </row>
        <row r="901">
          <cell r="A901" t="str">
            <v>2 S 04 221 01</v>
          </cell>
          <cell r="B901" t="str">
            <v>-</v>
          </cell>
          <cell r="C901" t="str">
            <v>Boca BTCC 1,50 x 1,50 m normal</v>
          </cell>
          <cell r="D901" t="str">
            <v>und</v>
          </cell>
          <cell r="H901" t="str">
            <v>DNIT 025/2004-ES</v>
          </cell>
        </row>
        <row r="902">
          <cell r="A902" t="str">
            <v>2 S 04 221 02</v>
          </cell>
          <cell r="B902" t="str">
            <v>-</v>
          </cell>
          <cell r="C902" t="str">
            <v>Boca BTCC 2,00 x 2,00 m normal</v>
          </cell>
          <cell r="D902" t="str">
            <v>und</v>
          </cell>
          <cell r="H902" t="str">
            <v>DNIT 025/2004-ES</v>
          </cell>
        </row>
        <row r="903">
          <cell r="A903" t="str">
            <v>2 S 04 221 03</v>
          </cell>
          <cell r="B903" t="str">
            <v>-</v>
          </cell>
          <cell r="C903" t="str">
            <v>Boca BTCC 2,50 x 2,50 m normal</v>
          </cell>
          <cell r="D903" t="str">
            <v>und</v>
          </cell>
          <cell r="H903" t="str">
            <v>DNIT 025/2004-ES</v>
          </cell>
        </row>
        <row r="904">
          <cell r="A904" t="str">
            <v>2 S 04 221 04</v>
          </cell>
          <cell r="B904" t="str">
            <v>-</v>
          </cell>
          <cell r="C904" t="str">
            <v>Boca BTCC 3,00 x 3,00 m normal</v>
          </cell>
          <cell r="D904" t="str">
            <v>und</v>
          </cell>
          <cell r="H904" t="str">
            <v>DNIT 025/2004-ES</v>
          </cell>
        </row>
        <row r="905">
          <cell r="A905" t="str">
            <v>2 S 04 221 05</v>
          </cell>
          <cell r="B905" t="str">
            <v>-</v>
          </cell>
          <cell r="C905" t="str">
            <v>Boca BTCC 1,50 x 1,50 m esc=15</v>
          </cell>
          <cell r="D905" t="str">
            <v>und</v>
          </cell>
          <cell r="H905" t="str">
            <v>DNIT 025/2004-ES</v>
          </cell>
        </row>
        <row r="906">
          <cell r="A906" t="str">
            <v>2 S 04 221 06</v>
          </cell>
          <cell r="B906" t="str">
            <v>-</v>
          </cell>
          <cell r="C906" t="str">
            <v>Boca BTCC 2,00 x 2,00 m esc=15</v>
          </cell>
          <cell r="D906" t="str">
            <v>und</v>
          </cell>
          <cell r="H906" t="str">
            <v>DNIT 025/2004-ES</v>
          </cell>
        </row>
        <row r="907">
          <cell r="A907" t="str">
            <v>2 S 04 221 07</v>
          </cell>
          <cell r="B907" t="str">
            <v>-</v>
          </cell>
          <cell r="C907" t="str">
            <v>Boca BTCC 2,50 x 2,50 m esc=15</v>
          </cell>
          <cell r="D907" t="str">
            <v>und</v>
          </cell>
          <cell r="H907" t="str">
            <v>DNIT 025/2004-ES</v>
          </cell>
        </row>
        <row r="908">
          <cell r="A908" t="str">
            <v>2 S 04 221 08</v>
          </cell>
          <cell r="B908" t="str">
            <v>-</v>
          </cell>
          <cell r="C908" t="str">
            <v>Boca BTCC 3,00 x 3,00 m esc=15</v>
          </cell>
          <cell r="D908" t="str">
            <v>und</v>
          </cell>
          <cell r="H908" t="str">
            <v>DNIT 025/2004-ES</v>
          </cell>
        </row>
        <row r="909">
          <cell r="A909" t="str">
            <v>2 S 04 221 09</v>
          </cell>
          <cell r="B909" t="str">
            <v>-</v>
          </cell>
          <cell r="C909" t="str">
            <v>Boca BTCC 1,50 x 1,50 m esc=30</v>
          </cell>
          <cell r="D909" t="str">
            <v>und</v>
          </cell>
          <cell r="H909" t="str">
            <v>DNIT 025/2004-ES</v>
          </cell>
        </row>
        <row r="910">
          <cell r="A910" t="str">
            <v>2 S 04 221 10</v>
          </cell>
          <cell r="B910" t="str">
            <v>-</v>
          </cell>
          <cell r="C910" t="str">
            <v>Boca BTCC 2,00 x 2,00 m exc.=30</v>
          </cell>
          <cell r="D910" t="str">
            <v>und</v>
          </cell>
          <cell r="H910" t="str">
            <v>DNIT 025/2004-ES</v>
          </cell>
        </row>
        <row r="911">
          <cell r="A911" t="str">
            <v>2 S 04 221 11</v>
          </cell>
          <cell r="B911" t="str">
            <v>-</v>
          </cell>
          <cell r="C911" t="str">
            <v>Boca BTCC 2,50 x 2,50 m esc=30</v>
          </cell>
          <cell r="D911" t="str">
            <v>und</v>
          </cell>
          <cell r="H911" t="str">
            <v>DNIT 025/2004-ES</v>
          </cell>
        </row>
        <row r="912">
          <cell r="A912" t="str">
            <v>2 S 04 221 12</v>
          </cell>
          <cell r="B912" t="str">
            <v>-</v>
          </cell>
          <cell r="C912" t="str">
            <v>Boca BTCC 3,00 x 3,00 m esc=30</v>
          </cell>
          <cell r="D912" t="str">
            <v>und</v>
          </cell>
          <cell r="H912" t="str">
            <v>DNIT 025/2004-ES</v>
          </cell>
        </row>
        <row r="913">
          <cell r="A913" t="str">
            <v>2 S 04 221 13</v>
          </cell>
          <cell r="B913" t="str">
            <v>-</v>
          </cell>
          <cell r="C913" t="str">
            <v>Boca BTCC 1,50 x 1,50 m esc.=45</v>
          </cell>
          <cell r="D913" t="str">
            <v>und</v>
          </cell>
          <cell r="H913" t="str">
            <v>DNIT 025/2004-ES</v>
          </cell>
        </row>
        <row r="914">
          <cell r="A914" t="str">
            <v>2 S 04 221 14</v>
          </cell>
          <cell r="B914" t="str">
            <v>-</v>
          </cell>
          <cell r="C914" t="str">
            <v>Boca BTCC 2,00 x 2,00 m esc=45</v>
          </cell>
          <cell r="D914" t="str">
            <v>und</v>
          </cell>
          <cell r="H914" t="str">
            <v>DNIT 025/2004-ES</v>
          </cell>
        </row>
        <row r="915">
          <cell r="A915" t="str">
            <v>2 S 04 221 15</v>
          </cell>
          <cell r="B915" t="str">
            <v>-</v>
          </cell>
          <cell r="C915" t="str">
            <v>Boca BTCC 2,50 x 2,50 m esc=45</v>
          </cell>
          <cell r="D915" t="str">
            <v>und</v>
          </cell>
          <cell r="H915" t="str">
            <v>DNIT 025/2004-ES</v>
          </cell>
        </row>
        <row r="916">
          <cell r="A916" t="str">
            <v>2 S 04 221 16</v>
          </cell>
          <cell r="B916" t="str">
            <v>-</v>
          </cell>
          <cell r="C916" t="str">
            <v>Boca BTCC 3,00 x 3,00 m esc=45</v>
          </cell>
          <cell r="D916" t="str">
            <v>und</v>
          </cell>
          <cell r="H916" t="str">
            <v>DNIT 025/2004-ES</v>
          </cell>
        </row>
        <row r="917">
          <cell r="A917" t="str">
            <v>2 S 04 221 51</v>
          </cell>
          <cell r="B917" t="str">
            <v>-</v>
          </cell>
          <cell r="C917" t="str">
            <v>Boca BTCC 1,50 x 1,50 m normal AC/BC</v>
          </cell>
          <cell r="D917" t="str">
            <v>und</v>
          </cell>
          <cell r="H917" t="str">
            <v>DNIT 025/2004-ES</v>
          </cell>
        </row>
        <row r="918">
          <cell r="A918" t="str">
            <v>2 S 04 221 52</v>
          </cell>
          <cell r="B918" t="str">
            <v>-</v>
          </cell>
          <cell r="C918" t="str">
            <v>Boca BTCC 2,00 x 2,00 m normal AC/BC</v>
          </cell>
          <cell r="D918" t="str">
            <v>und</v>
          </cell>
          <cell r="H918" t="str">
            <v>DNIT 025/2004-ES</v>
          </cell>
        </row>
        <row r="919">
          <cell r="A919" t="str">
            <v>2 S 04 221 53</v>
          </cell>
          <cell r="B919" t="str">
            <v>-</v>
          </cell>
          <cell r="C919" t="str">
            <v>Boca BTCC 2,50 x 2,50 m normal AC/BC</v>
          </cell>
          <cell r="D919" t="str">
            <v>und</v>
          </cell>
          <cell r="H919" t="str">
            <v>DNIT 025/2004-ES</v>
          </cell>
        </row>
        <row r="920">
          <cell r="A920" t="str">
            <v>2 S 04 221 54</v>
          </cell>
          <cell r="B920" t="str">
            <v>-</v>
          </cell>
          <cell r="C920" t="str">
            <v>Boca BTCC 3,00 x 3,00 m normal AC/BC</v>
          </cell>
          <cell r="D920" t="str">
            <v>und</v>
          </cell>
          <cell r="H920" t="str">
            <v>DNIT 025/2004-ES</v>
          </cell>
        </row>
        <row r="921">
          <cell r="A921" t="str">
            <v>2 S 04 221 55</v>
          </cell>
          <cell r="B921" t="str">
            <v>-</v>
          </cell>
          <cell r="C921" t="str">
            <v>Boca BTCC 1,50 x 1,50 m - esc=15 AC/BC</v>
          </cell>
          <cell r="D921" t="str">
            <v>und</v>
          </cell>
          <cell r="H921" t="str">
            <v>DNIT 025/2004-ES</v>
          </cell>
        </row>
        <row r="922">
          <cell r="A922" t="str">
            <v>2 S 04 221 56</v>
          </cell>
          <cell r="B922" t="str">
            <v>-</v>
          </cell>
          <cell r="C922" t="str">
            <v>Boca BTCC 2,00 x 2,00 m - esc=15 AC/BC</v>
          </cell>
          <cell r="D922" t="str">
            <v>und</v>
          </cell>
          <cell r="H922" t="str">
            <v>DNIT 025/2004-ES</v>
          </cell>
        </row>
        <row r="923">
          <cell r="A923" t="str">
            <v>2 S 04 221 57</v>
          </cell>
          <cell r="B923" t="str">
            <v>-</v>
          </cell>
          <cell r="C923" t="str">
            <v>Boca BTCC 2,50 x 2,50 m - esc=15 AC/BC</v>
          </cell>
          <cell r="D923" t="str">
            <v>und</v>
          </cell>
          <cell r="H923" t="str">
            <v>DNIT 025/2004-ES</v>
          </cell>
        </row>
        <row r="924">
          <cell r="A924" t="str">
            <v>2 S 04 221 58</v>
          </cell>
          <cell r="B924" t="str">
            <v>-</v>
          </cell>
          <cell r="C924" t="str">
            <v>Boca BTCC 3,00 x 3,00 m - esc=15 AC/BC</v>
          </cell>
          <cell r="D924" t="str">
            <v>und</v>
          </cell>
          <cell r="H924" t="str">
            <v>DNIT 025/2004-ES</v>
          </cell>
        </row>
        <row r="925">
          <cell r="A925" t="str">
            <v>2 S 04 221 59</v>
          </cell>
          <cell r="B925" t="str">
            <v>-</v>
          </cell>
          <cell r="C925" t="str">
            <v>Boca BTCC 1,50 x 1,50 m - esc=30 AC/BC</v>
          </cell>
          <cell r="D925" t="str">
            <v>und</v>
          </cell>
          <cell r="H925" t="str">
            <v>DNIT 025/2004-ES</v>
          </cell>
        </row>
        <row r="926">
          <cell r="A926" t="str">
            <v>2 S 04 221 60</v>
          </cell>
          <cell r="B926" t="str">
            <v>-</v>
          </cell>
          <cell r="C926" t="str">
            <v>Boca BTCC 2,00 x 2,00 m - esc=30 AC/BC</v>
          </cell>
          <cell r="D926" t="str">
            <v>und</v>
          </cell>
          <cell r="H926" t="str">
            <v>DNIT 025/2004-ES</v>
          </cell>
        </row>
        <row r="927">
          <cell r="A927" t="str">
            <v>2 S 04 221 61</v>
          </cell>
          <cell r="B927" t="str">
            <v>-</v>
          </cell>
          <cell r="C927" t="str">
            <v>Boca BTCC 2,50 x 2,50 m - esc=30 AC/BC</v>
          </cell>
          <cell r="D927" t="str">
            <v>und</v>
          </cell>
          <cell r="H927" t="str">
            <v>DNIT 025/2004-ES</v>
          </cell>
        </row>
        <row r="928">
          <cell r="A928" t="str">
            <v>2 S 04 221 62</v>
          </cell>
          <cell r="B928" t="str">
            <v>-</v>
          </cell>
          <cell r="C928" t="str">
            <v>Boca BTCC 3,00 x 3,00 m - esc=30 AC/BC</v>
          </cell>
          <cell r="D928" t="str">
            <v>und</v>
          </cell>
          <cell r="H928" t="str">
            <v>DNIT 025/2004-ES</v>
          </cell>
        </row>
        <row r="929">
          <cell r="A929" t="str">
            <v>2 S 04 221 63</v>
          </cell>
          <cell r="B929" t="str">
            <v>-</v>
          </cell>
          <cell r="C929" t="str">
            <v>Boca BTCC 1,50 x 1,50 m - esc=45 AC/BC</v>
          </cell>
          <cell r="D929" t="str">
            <v>und</v>
          </cell>
          <cell r="H929" t="str">
            <v>DNIT 025/2004-ES</v>
          </cell>
        </row>
        <row r="930">
          <cell r="A930" t="str">
            <v>2 S 04 221 64</v>
          </cell>
          <cell r="B930" t="str">
            <v>-</v>
          </cell>
          <cell r="C930" t="str">
            <v>Boca BTCC 2,00 x 2,00 m - esc=45 AC/BC</v>
          </cell>
          <cell r="D930" t="str">
            <v>und</v>
          </cell>
          <cell r="H930" t="str">
            <v>DNIT 025/2004-ES</v>
          </cell>
        </row>
        <row r="931">
          <cell r="A931" t="str">
            <v>2 S 04 221 65</v>
          </cell>
          <cell r="B931" t="str">
            <v>-</v>
          </cell>
          <cell r="C931" t="str">
            <v>Boca BTCC 2,50 x 2,50 m - esc=45 AC/BC</v>
          </cell>
          <cell r="D931" t="str">
            <v>und</v>
          </cell>
          <cell r="H931" t="str">
            <v>DNIT 025/2004-ES</v>
          </cell>
        </row>
        <row r="932">
          <cell r="A932" t="str">
            <v>2 S 04 221 66</v>
          </cell>
          <cell r="B932" t="str">
            <v>-</v>
          </cell>
          <cell r="C932" t="str">
            <v>Boca BTCC 3,00 x 3,00 m - esc = 45 AC/BC</v>
          </cell>
          <cell r="D932" t="str">
            <v>und</v>
          </cell>
          <cell r="H932" t="str">
            <v>DNIT 025/2004-ES</v>
          </cell>
        </row>
        <row r="933">
          <cell r="A933" t="str">
            <v>2 S 04 300 16</v>
          </cell>
          <cell r="B933" t="str">
            <v>-</v>
          </cell>
          <cell r="C933" t="str">
            <v>Bueiro met. chapas múltiplas D=1,60 m galv.</v>
          </cell>
          <cell r="D933" t="str">
            <v>m</v>
          </cell>
        </row>
        <row r="934">
          <cell r="A934" t="str">
            <v>2 S 04 300 20</v>
          </cell>
          <cell r="B934" t="str">
            <v>-</v>
          </cell>
          <cell r="C934" t="str">
            <v>Bueiro met.chapas múltiplas D=2,00 m galv.</v>
          </cell>
          <cell r="D934" t="str">
            <v>m</v>
          </cell>
        </row>
        <row r="935">
          <cell r="A935" t="str">
            <v>2 S 04 300 66</v>
          </cell>
          <cell r="B935" t="str">
            <v>-</v>
          </cell>
          <cell r="C935" t="str">
            <v>Bueiro met.chapas múltiplas D=1,60 m galvan.BC</v>
          </cell>
          <cell r="D935" t="str">
            <v>m</v>
          </cell>
        </row>
        <row r="936">
          <cell r="A936" t="str">
            <v>2 S 04 300 70</v>
          </cell>
          <cell r="B936" t="str">
            <v>-</v>
          </cell>
          <cell r="C936" t="str">
            <v>Bueiro met.chapas múltiplas D=2,00 m galvan.BC</v>
          </cell>
          <cell r="D936" t="str">
            <v>m</v>
          </cell>
        </row>
        <row r="937">
          <cell r="A937" t="str">
            <v>2 S 04 301 16</v>
          </cell>
          <cell r="B937" t="str">
            <v>-</v>
          </cell>
          <cell r="C937" t="str">
            <v>Bueiro met. chapas múltiplas D=1,60 m rev. epoxy</v>
          </cell>
          <cell r="D937" t="str">
            <v>m</v>
          </cell>
        </row>
        <row r="938">
          <cell r="A938" t="str">
            <v>2 S 04 301 20</v>
          </cell>
          <cell r="B938" t="str">
            <v>-</v>
          </cell>
          <cell r="C938" t="str">
            <v>Bueiro met. chapa múltipla D=2,00 m rev. epoxy</v>
          </cell>
          <cell r="D938" t="str">
            <v>m</v>
          </cell>
        </row>
        <row r="939">
          <cell r="A939" t="str">
            <v>2 S 04 301 66</v>
          </cell>
          <cell r="B939" t="str">
            <v>-</v>
          </cell>
          <cell r="C939" t="str">
            <v>Bueiro met.chapas múlt. D=1,60 m rev. c/epoxy BC</v>
          </cell>
          <cell r="D939" t="str">
            <v>m</v>
          </cell>
        </row>
        <row r="940">
          <cell r="A940" t="str">
            <v>2 S 04 301 70</v>
          </cell>
          <cell r="B940" t="str">
            <v>-</v>
          </cell>
          <cell r="C940" t="str">
            <v>Bueiro met.chapas múlt. D=2,00 m rev. c/epoxy BC</v>
          </cell>
          <cell r="D940" t="str">
            <v>m</v>
          </cell>
        </row>
        <row r="941">
          <cell r="A941" t="str">
            <v>2 S 04 310 12</v>
          </cell>
          <cell r="B941" t="str">
            <v>-</v>
          </cell>
          <cell r="C941" t="str">
            <v>Bueiro met.s/interrupção traf. D=1,20m galv.</v>
          </cell>
          <cell r="D941" t="str">
            <v>m</v>
          </cell>
          <cell r="H941" t="str">
            <v>DNIT 024/2004-ES</v>
          </cell>
        </row>
        <row r="942">
          <cell r="A942" t="str">
            <v>2 S 04 310 16</v>
          </cell>
          <cell r="B942" t="str">
            <v>-</v>
          </cell>
          <cell r="C942" t="str">
            <v>Bueiro met.s/ interrupção tráf. D=1,60m galv.</v>
          </cell>
          <cell r="D942" t="str">
            <v>m</v>
          </cell>
          <cell r="H942" t="str">
            <v>DNIT 024/2004-ES</v>
          </cell>
        </row>
        <row r="943">
          <cell r="A943" t="str">
            <v>2 S 04 310 20</v>
          </cell>
          <cell r="B943" t="str">
            <v>-</v>
          </cell>
          <cell r="C943" t="str">
            <v>Bueiro met.s/ interrupção tráf. D=2,00m galv.</v>
          </cell>
          <cell r="D943" t="str">
            <v>m</v>
          </cell>
          <cell r="H943" t="str">
            <v>DNIT 024/2004-ES</v>
          </cell>
        </row>
        <row r="944">
          <cell r="A944" t="str">
            <v>2 S 04 311 12</v>
          </cell>
          <cell r="B944" t="str">
            <v>-</v>
          </cell>
          <cell r="C944" t="str">
            <v>Bueiro met.s/interrupção traf. D=1,20m epoxy</v>
          </cell>
          <cell r="D944" t="str">
            <v>m</v>
          </cell>
          <cell r="H944" t="str">
            <v>DNIT 024/2004-ES</v>
          </cell>
        </row>
        <row r="945">
          <cell r="A945" t="str">
            <v>2 S 04 311 16</v>
          </cell>
          <cell r="B945" t="str">
            <v>-</v>
          </cell>
          <cell r="C945" t="str">
            <v>Bueiro met.s/interrupção tráf.D=1,60 m rev.epoxy</v>
          </cell>
          <cell r="D945" t="str">
            <v>m</v>
          </cell>
          <cell r="H945" t="str">
            <v>DNIT 024/2004-ES</v>
          </cell>
        </row>
        <row r="946">
          <cell r="A946" t="str">
            <v>2 S 04 311 20</v>
          </cell>
          <cell r="B946" t="str">
            <v>-</v>
          </cell>
          <cell r="C946" t="str">
            <v>Bueiro met.s/interrupção traf.D=2,00 m rev.epoxy</v>
          </cell>
          <cell r="D946" t="str">
            <v>m</v>
          </cell>
          <cell r="H946" t="str">
            <v>DNIT 024/2004-ES</v>
          </cell>
        </row>
        <row r="947">
          <cell r="A947" t="str">
            <v>2 S 04 400 01</v>
          </cell>
          <cell r="B947" t="str">
            <v>-</v>
          </cell>
          <cell r="C947" t="str">
            <v>Valeta prot.cortes c/revest. vegetal - VPC 01</v>
          </cell>
          <cell r="D947" t="str">
            <v>m</v>
          </cell>
          <cell r="H947" t="str">
            <v>DNIT 018/2004-ES</v>
          </cell>
        </row>
        <row r="948">
          <cell r="A948" t="str">
            <v>2 S 04 400 02</v>
          </cell>
          <cell r="B948" t="str">
            <v>-</v>
          </cell>
          <cell r="C948" t="str">
            <v>Valeta prot.cortes c/revest. vegetal - VPC 02</v>
          </cell>
          <cell r="D948" t="str">
            <v>m</v>
          </cell>
          <cell r="H948" t="str">
            <v>DNIT 018/2004-ES</v>
          </cell>
        </row>
        <row r="949">
          <cell r="A949" t="str">
            <v>2 S 04 400 03</v>
          </cell>
          <cell r="B949" t="str">
            <v>-</v>
          </cell>
          <cell r="C949" t="str">
            <v>Valeta prot.cortes c/revest.concreto - VPC 03</v>
          </cell>
          <cell r="D949" t="str">
            <v>m</v>
          </cell>
          <cell r="H949" t="str">
            <v>DNIT 018/2004-ES</v>
          </cell>
        </row>
        <row r="950">
          <cell r="A950" t="str">
            <v>2 S 04 400 04</v>
          </cell>
          <cell r="B950" t="str">
            <v>-</v>
          </cell>
          <cell r="C950" t="str">
            <v>Valeta prot.cortes c/revest.concreto - VPC 04</v>
          </cell>
          <cell r="D950" t="str">
            <v>m</v>
          </cell>
          <cell r="H950" t="str">
            <v>DNIT 018/2004-ES</v>
          </cell>
        </row>
        <row r="951">
          <cell r="A951" t="str">
            <v>2 S 04 400 53</v>
          </cell>
          <cell r="B951" t="str">
            <v>-</v>
          </cell>
          <cell r="C951" t="str">
            <v>Valeta prot.de cortes c/revest.concr.VPC 03 AC/BC</v>
          </cell>
          <cell r="D951" t="str">
            <v>m</v>
          </cell>
          <cell r="H951" t="str">
            <v>DNIT 018/2004-ES</v>
          </cell>
        </row>
        <row r="952">
          <cell r="A952" t="str">
            <v>2 S 04 400 54</v>
          </cell>
          <cell r="B952" t="str">
            <v>-</v>
          </cell>
          <cell r="C952" t="str">
            <v>Valeta prot.de cortes c/revest.concr.VPC 04 AC/BC</v>
          </cell>
          <cell r="D952" t="str">
            <v>m</v>
          </cell>
          <cell r="H952" t="str">
            <v>DNIT 018/2004-ES</v>
          </cell>
        </row>
        <row r="953">
          <cell r="A953" t="str">
            <v>2 S 04 401 01</v>
          </cell>
          <cell r="B953" t="str">
            <v>-</v>
          </cell>
          <cell r="C953" t="str">
            <v>Valeta prot.aterros c/revest. vegetal - VPA 01</v>
          </cell>
          <cell r="D953" t="str">
            <v>m</v>
          </cell>
          <cell r="H953" t="str">
            <v>DNIT 018/2004-ES</v>
          </cell>
        </row>
        <row r="954">
          <cell r="A954" t="str">
            <v>2 S 04 401 02</v>
          </cell>
          <cell r="B954" t="str">
            <v>-</v>
          </cell>
          <cell r="C954" t="str">
            <v>Valeta prot.aterros c/revest. vegetal - VPA 02</v>
          </cell>
          <cell r="D954" t="str">
            <v>m</v>
          </cell>
          <cell r="H954" t="str">
            <v>DNIT 018/2004-ES</v>
          </cell>
        </row>
        <row r="955">
          <cell r="A955" t="str">
            <v>2 S 04 401 03</v>
          </cell>
          <cell r="B955" t="str">
            <v>-</v>
          </cell>
          <cell r="C955" t="str">
            <v>Valeta prot.aterro c/revest. concreto - VPA 03</v>
          </cell>
          <cell r="D955" t="str">
            <v>m</v>
          </cell>
          <cell r="H955" t="str">
            <v>DNIT 018/2004-ES</v>
          </cell>
        </row>
        <row r="956">
          <cell r="A956" t="str">
            <v>2 S 04 401 04</v>
          </cell>
          <cell r="B956" t="str">
            <v>-</v>
          </cell>
          <cell r="C956" t="str">
            <v>Valeta prot.aterro c/revest. concreto - VPA 04</v>
          </cell>
          <cell r="D956" t="str">
            <v>m</v>
          </cell>
          <cell r="H956" t="str">
            <v>DNIT 018/2004-ES</v>
          </cell>
        </row>
        <row r="957">
          <cell r="A957" t="str">
            <v>2 S 04 401 05</v>
          </cell>
          <cell r="B957" t="str">
            <v>-</v>
          </cell>
          <cell r="C957" t="str">
            <v>Valeta prot.corte/aterro s/rev. - VPC 05/VPA 05</v>
          </cell>
          <cell r="D957" t="str">
            <v>m</v>
          </cell>
          <cell r="H957" t="str">
            <v>DNIT 018/2004-ES</v>
          </cell>
        </row>
        <row r="958">
          <cell r="A958" t="str">
            <v>2 S 04 401 06</v>
          </cell>
          <cell r="B958" t="str">
            <v>-</v>
          </cell>
          <cell r="C958" t="str">
            <v>Valeta prot.corte/aterro s/rev. - VPC 06/VPA 06</v>
          </cell>
          <cell r="D958" t="str">
            <v>m</v>
          </cell>
          <cell r="H958" t="str">
            <v>DNIT 018/2004-ES</v>
          </cell>
        </row>
        <row r="959">
          <cell r="A959" t="str">
            <v>2 S 04 401 53</v>
          </cell>
          <cell r="B959" t="str">
            <v>-</v>
          </cell>
          <cell r="C959" t="str">
            <v>Valeta prot.de aterro c/revest.concr.VPA 03 AC/BC</v>
          </cell>
          <cell r="D959" t="str">
            <v>m</v>
          </cell>
          <cell r="H959" t="str">
            <v>DNIT 018/2004-ES</v>
          </cell>
        </row>
        <row r="960">
          <cell r="A960" t="str">
            <v>2 S 04 401 54</v>
          </cell>
          <cell r="B960" t="str">
            <v>-</v>
          </cell>
          <cell r="C960" t="str">
            <v>Valeta prot.de aterro c/revest.concr.VPA 04 AC/BC</v>
          </cell>
          <cell r="D960" t="str">
            <v>m</v>
          </cell>
          <cell r="H960" t="str">
            <v>DNIT 018/2004-ES</v>
          </cell>
        </row>
        <row r="961">
          <cell r="A961" t="str">
            <v>2 S 04 500 01</v>
          </cell>
          <cell r="B961" t="str">
            <v>-</v>
          </cell>
          <cell r="C961" t="str">
            <v>Dreno longitudinal prof. p/corte em solo - DPS 01</v>
          </cell>
          <cell r="D961" t="str">
            <v>m</v>
          </cell>
          <cell r="H961" t="str">
            <v>DNIT 015/2004-ES</v>
          </cell>
        </row>
        <row r="962">
          <cell r="A962" t="str">
            <v>2 S 04 500 02</v>
          </cell>
          <cell r="B962" t="str">
            <v>-</v>
          </cell>
          <cell r="C962" t="str">
            <v>Dreno longitudinal prof. p/corte em solo - DPS 02</v>
          </cell>
          <cell r="D962" t="str">
            <v>m</v>
          </cell>
          <cell r="H962" t="str">
            <v>DNIT 015/2004-ES</v>
          </cell>
        </row>
        <row r="963">
          <cell r="A963" t="str">
            <v>2 S 04 500 03</v>
          </cell>
          <cell r="B963" t="str">
            <v>-</v>
          </cell>
          <cell r="C963" t="str">
            <v>Dreno longitudinal prof. p/corte em solo - DPS 03</v>
          </cell>
          <cell r="D963" t="str">
            <v>m</v>
          </cell>
          <cell r="H963" t="str">
            <v>DNIT 015/2004-ES</v>
          </cell>
        </row>
        <row r="964">
          <cell r="A964" t="str">
            <v>2 S 04 500 04</v>
          </cell>
          <cell r="B964" t="str">
            <v>-</v>
          </cell>
          <cell r="C964" t="str">
            <v>Dreno longitudinal prof. p/corte em solo - DPS 04</v>
          </cell>
          <cell r="D964" t="str">
            <v>m</v>
          </cell>
          <cell r="H964" t="str">
            <v>DNIT 015/2004-ES</v>
          </cell>
        </row>
        <row r="965">
          <cell r="A965" t="str">
            <v>2 S 04 500 05</v>
          </cell>
          <cell r="B965" t="str">
            <v>-</v>
          </cell>
          <cell r="C965" t="str">
            <v>Dreno longitudinal prof. p/corte em solo - DPS 05</v>
          </cell>
          <cell r="D965" t="str">
            <v>m</v>
          </cell>
          <cell r="H965" t="str">
            <v>DNIT 015/2004-ES</v>
          </cell>
        </row>
        <row r="966">
          <cell r="A966" t="str">
            <v>2 S 04 500 06</v>
          </cell>
          <cell r="B966" t="str">
            <v>-</v>
          </cell>
          <cell r="C966" t="str">
            <v>Dreno longitudinal prof. p/corte em solo - DPS 06</v>
          </cell>
          <cell r="D966" t="str">
            <v>m</v>
          </cell>
          <cell r="H966" t="str">
            <v>DNIT 015/2004-ES</v>
          </cell>
        </row>
        <row r="967">
          <cell r="A967" t="str">
            <v>2 S 04 500 07</v>
          </cell>
          <cell r="B967" t="str">
            <v>-</v>
          </cell>
          <cell r="C967" t="str">
            <v>Dreno longitudinal prof. p/corte em solo - DPS 07</v>
          </cell>
          <cell r="D967" t="str">
            <v>m</v>
          </cell>
          <cell r="H967" t="str">
            <v>DNIT 015/2004-ES</v>
          </cell>
        </row>
        <row r="968">
          <cell r="A968" t="str">
            <v>2 S 04 500 08</v>
          </cell>
          <cell r="B968" t="str">
            <v>-</v>
          </cell>
          <cell r="C968" t="str">
            <v>Dreno longitudinal prof. p/corte em solo - DPS 08</v>
          </cell>
          <cell r="D968" t="str">
            <v>m</v>
          </cell>
          <cell r="H968" t="str">
            <v>DNIT 015/2004-ES</v>
          </cell>
        </row>
        <row r="969">
          <cell r="A969" t="str">
            <v>2 S 04 500 51</v>
          </cell>
          <cell r="B969" t="str">
            <v>-</v>
          </cell>
          <cell r="C969" t="str">
            <v>Dreno longit. prof.p/corte em solo - DPS 01 AC/BC</v>
          </cell>
          <cell r="D969" t="str">
            <v>m</v>
          </cell>
          <cell r="H969" t="str">
            <v>DNIT 015/2004-ES</v>
          </cell>
        </row>
        <row r="970">
          <cell r="A970" t="str">
            <v>2 S 04 500 52</v>
          </cell>
          <cell r="B970" t="str">
            <v>-</v>
          </cell>
          <cell r="C970" t="str">
            <v>Dreno longit.prof. p/corte em solo - DPS 02 AC/BC</v>
          </cell>
          <cell r="D970" t="str">
            <v>m</v>
          </cell>
          <cell r="H970" t="str">
            <v>DNIT 015/2004-ES</v>
          </cell>
        </row>
        <row r="971">
          <cell r="A971" t="str">
            <v>2 S 04 500 53</v>
          </cell>
          <cell r="B971" t="str">
            <v>-</v>
          </cell>
          <cell r="C971" t="str">
            <v>Dreno longit.prof. p/corte em solo - DPS 03 AC/BC</v>
          </cell>
          <cell r="D971" t="str">
            <v>m</v>
          </cell>
          <cell r="H971" t="str">
            <v>DNIT 015/2004-ES</v>
          </cell>
        </row>
        <row r="972">
          <cell r="A972" t="str">
            <v xml:space="preserve">2 S 04 500 54 </v>
          </cell>
          <cell r="B972" t="str">
            <v>-</v>
          </cell>
          <cell r="C972" t="str">
            <v>Dreno longit.prof. p/corte em solo - DPS 04 AC/BC</v>
          </cell>
          <cell r="D972" t="str">
            <v>m</v>
          </cell>
          <cell r="H972" t="str">
            <v>DNIT 015/2004-ES</v>
          </cell>
        </row>
        <row r="973">
          <cell r="A973" t="str">
            <v>2 S 04 500 55</v>
          </cell>
          <cell r="B973" t="str">
            <v>-</v>
          </cell>
          <cell r="C973" t="str">
            <v>Dreno longit.prof. p/corte em solo - DPS 05 AC/BC</v>
          </cell>
          <cell r="D973" t="str">
            <v>m</v>
          </cell>
          <cell r="H973" t="str">
            <v>DNIT 015/2004-ES</v>
          </cell>
        </row>
        <row r="974">
          <cell r="A974" t="str">
            <v>2 S 04 500 56</v>
          </cell>
          <cell r="B974" t="str">
            <v>-</v>
          </cell>
          <cell r="C974" t="str">
            <v>Dreno longit.prof. p/corte em solo - DPS 06 AC/BC</v>
          </cell>
          <cell r="D974" t="str">
            <v>m</v>
          </cell>
          <cell r="H974" t="str">
            <v>DNIT 015/2004-ES</v>
          </cell>
        </row>
        <row r="975">
          <cell r="A975" t="str">
            <v>2 S 04 500 57</v>
          </cell>
          <cell r="B975" t="str">
            <v>-</v>
          </cell>
          <cell r="C975" t="str">
            <v>Dreno longit.prof. p/corte em solo - DPS 07 AC/BC</v>
          </cell>
          <cell r="D975" t="str">
            <v>m</v>
          </cell>
          <cell r="H975" t="str">
            <v>DNIT 015/2004-ES</v>
          </cell>
        </row>
        <row r="976">
          <cell r="A976" t="str">
            <v>2 S 04 500 58</v>
          </cell>
          <cell r="B976" t="str">
            <v>-</v>
          </cell>
          <cell r="C976" t="str">
            <v>Dreno longit.prof. p/corte em solo - DPS 08 AC/BC</v>
          </cell>
          <cell r="D976" t="str">
            <v>m</v>
          </cell>
          <cell r="H976" t="str">
            <v>DNIT 015/2004-ES</v>
          </cell>
        </row>
        <row r="977">
          <cell r="A977" t="str">
            <v>2 S 04 501 01</v>
          </cell>
          <cell r="B977" t="str">
            <v>-</v>
          </cell>
          <cell r="C977" t="str">
            <v>Dreno longitudinal prof. p/corte em rocha - DPR 01</v>
          </cell>
          <cell r="D977" t="str">
            <v>m</v>
          </cell>
          <cell r="H977" t="str">
            <v>DNIT 015/2004-ES</v>
          </cell>
        </row>
        <row r="978">
          <cell r="A978" t="str">
            <v>2 S 04 501 02</v>
          </cell>
          <cell r="B978" t="str">
            <v>-</v>
          </cell>
          <cell r="C978" t="str">
            <v>Dreno longitudinal prof. p/corte em rocha - DPR 02</v>
          </cell>
          <cell r="D978" t="str">
            <v>m</v>
          </cell>
          <cell r="H978" t="str">
            <v>DNIT 015/2004-ES</v>
          </cell>
        </row>
        <row r="979">
          <cell r="A979" t="str">
            <v>2 S 04 501 03</v>
          </cell>
          <cell r="B979" t="str">
            <v>-</v>
          </cell>
          <cell r="C979" t="str">
            <v>Dreno longitudinal prof. p/corte em rocha - DPR 03</v>
          </cell>
          <cell r="D979" t="str">
            <v>m</v>
          </cell>
          <cell r="H979" t="str">
            <v>DNIT 015/2004-ES</v>
          </cell>
        </row>
        <row r="980">
          <cell r="A980" t="str">
            <v>2 S 04 501 04</v>
          </cell>
          <cell r="B980" t="str">
            <v>-</v>
          </cell>
          <cell r="C980" t="str">
            <v>Dreno longitudinal prof. p/corte em rocha - DPR 04</v>
          </cell>
          <cell r="D980" t="str">
            <v>m</v>
          </cell>
          <cell r="H980" t="str">
            <v>DNIT 015/2004-ES</v>
          </cell>
        </row>
        <row r="981">
          <cell r="A981" t="str">
            <v>2 S 04 501 05</v>
          </cell>
          <cell r="B981" t="str">
            <v>-</v>
          </cell>
          <cell r="C981" t="str">
            <v>Dreno longitudinal prof. p/corte em rocha - DPR 05</v>
          </cell>
          <cell r="D981" t="str">
            <v>m</v>
          </cell>
          <cell r="H981" t="str">
            <v>DNIT 015/2004-ES</v>
          </cell>
        </row>
        <row r="982">
          <cell r="A982" t="str">
            <v>2 S 04 501 51</v>
          </cell>
          <cell r="B982" t="str">
            <v>-</v>
          </cell>
          <cell r="C982" t="str">
            <v>Dreno longit.prof. p/corte em rocha - DPR 01 AC/BC</v>
          </cell>
          <cell r="D982" t="str">
            <v>m</v>
          </cell>
          <cell r="H982" t="str">
            <v>DNIT 015/2004-ES</v>
          </cell>
        </row>
        <row r="983">
          <cell r="A983" t="str">
            <v>2 S 04 501 52</v>
          </cell>
          <cell r="B983" t="str">
            <v>-</v>
          </cell>
          <cell r="C983" t="str">
            <v>Dreno longit.prof. p/corte em rocha - DPR 02 AC/BC</v>
          </cell>
          <cell r="D983" t="str">
            <v>m</v>
          </cell>
          <cell r="H983" t="str">
            <v>DNIT 015/2004-ES</v>
          </cell>
        </row>
        <row r="984">
          <cell r="A984" t="str">
            <v>2 S 04 501 53</v>
          </cell>
          <cell r="B984" t="str">
            <v>-</v>
          </cell>
          <cell r="C984" t="str">
            <v>Dreno longit.prof. p/corte em rocha - DPR 03 BC</v>
          </cell>
          <cell r="D984" t="str">
            <v>m</v>
          </cell>
          <cell r="H984" t="str">
            <v>DNIT 015/2004-ES</v>
          </cell>
        </row>
        <row r="985">
          <cell r="A985" t="str">
            <v>2 S 04 501 54</v>
          </cell>
          <cell r="B985" t="str">
            <v>-</v>
          </cell>
          <cell r="C985" t="str">
            <v>Dreno longit.prof. p/corte em rocha - DPR 04 BC</v>
          </cell>
          <cell r="D985" t="str">
            <v>m</v>
          </cell>
          <cell r="H985" t="str">
            <v>DNIT 015/2004-ES</v>
          </cell>
        </row>
        <row r="986">
          <cell r="A986" t="str">
            <v>2 S 04 501 55</v>
          </cell>
          <cell r="B986" t="str">
            <v>-</v>
          </cell>
          <cell r="C986" t="str">
            <v>Dreno longit.prof. p/corte em rocha - DPR 05 AC/BC</v>
          </cell>
          <cell r="D986" t="str">
            <v>m</v>
          </cell>
          <cell r="H986" t="str">
            <v>DNIT 015/2004-ES</v>
          </cell>
        </row>
        <row r="987">
          <cell r="A987" t="str">
            <v>2 S 04 502 01</v>
          </cell>
          <cell r="B987" t="str">
            <v>-</v>
          </cell>
          <cell r="C987" t="str">
            <v>Boca saída p/dreno longitudinal prof. BSD 01</v>
          </cell>
          <cell r="D987" t="str">
            <v>m</v>
          </cell>
          <cell r="H987" t="str">
            <v>DNIT 015/2004-ES</v>
          </cell>
        </row>
        <row r="988">
          <cell r="A988" t="str">
            <v>2 S 04 502 02</v>
          </cell>
          <cell r="B988" t="str">
            <v>-</v>
          </cell>
          <cell r="C988" t="str">
            <v>Boca saída p/dreno longitudinal prof. BSD 02</v>
          </cell>
          <cell r="D988" t="str">
            <v>m</v>
          </cell>
          <cell r="H988" t="str">
            <v>DNIT 015/2004-ES</v>
          </cell>
        </row>
        <row r="989">
          <cell r="A989" t="str">
            <v>2 S 04 502 51</v>
          </cell>
          <cell r="B989" t="str">
            <v>-</v>
          </cell>
          <cell r="C989" t="str">
            <v>Boca de saída p/dreno longit. prof. - BSD 01 AC/BC</v>
          </cell>
          <cell r="D989" t="str">
            <v>m</v>
          </cell>
          <cell r="H989" t="str">
            <v>DNIT 015/2004-ES</v>
          </cell>
        </row>
        <row r="990">
          <cell r="A990" t="str">
            <v>2 S 04 502 52</v>
          </cell>
          <cell r="B990" t="str">
            <v>-</v>
          </cell>
          <cell r="C990" t="str">
            <v>Boca de saída p/dreno longit. prof. - BSD 02 AC/BC</v>
          </cell>
          <cell r="D990" t="str">
            <v>m</v>
          </cell>
          <cell r="H990" t="str">
            <v>DNIT 015/2004-ES</v>
          </cell>
        </row>
        <row r="991">
          <cell r="A991" t="str">
            <v>2 S 04 510 01</v>
          </cell>
          <cell r="B991" t="str">
            <v>-</v>
          </cell>
          <cell r="C991" t="str">
            <v>Dreno sub-superficial - DSS 01</v>
          </cell>
          <cell r="D991" t="str">
            <v>m</v>
          </cell>
          <cell r="H991" t="str">
            <v>DNIT 016/2004-ES</v>
          </cell>
        </row>
        <row r="992">
          <cell r="A992" t="str">
            <v>2 S 04 510 02</v>
          </cell>
          <cell r="B992" t="str">
            <v>-</v>
          </cell>
          <cell r="C992" t="str">
            <v>Dreno sub-superficial - DSS 02</v>
          </cell>
          <cell r="D992" t="str">
            <v>m</v>
          </cell>
          <cell r="H992" t="str">
            <v>DNIT 016/2004-ES</v>
          </cell>
        </row>
        <row r="993">
          <cell r="A993" t="str">
            <v>2 S 04 510 03</v>
          </cell>
          <cell r="B993" t="str">
            <v>-</v>
          </cell>
          <cell r="C993" t="str">
            <v>Dreno sub-superficial - DSS 03</v>
          </cell>
          <cell r="D993" t="str">
            <v>m</v>
          </cell>
          <cell r="H993" t="str">
            <v>DNIT 016/2004-ES</v>
          </cell>
        </row>
        <row r="994">
          <cell r="A994" t="str">
            <v>2 S 04 510 04</v>
          </cell>
          <cell r="B994" t="str">
            <v>-</v>
          </cell>
          <cell r="C994" t="str">
            <v>Dreno sub-superficial - DSS 04</v>
          </cell>
          <cell r="D994" t="str">
            <v>m</v>
          </cell>
          <cell r="H994" t="str">
            <v>DNIT 016/2004-ES</v>
          </cell>
        </row>
        <row r="995">
          <cell r="A995" t="str">
            <v>2 S 04 510 51</v>
          </cell>
          <cell r="B995" t="str">
            <v>-</v>
          </cell>
          <cell r="C995" t="str">
            <v>Dreno sub-superficial - DSS 01 AC</v>
          </cell>
          <cell r="D995" t="str">
            <v>m</v>
          </cell>
          <cell r="H995" t="str">
            <v>DNIT 016/2004-ES</v>
          </cell>
        </row>
        <row r="996">
          <cell r="A996" t="str">
            <v>2 S 04 510 52</v>
          </cell>
          <cell r="B996" t="str">
            <v>-</v>
          </cell>
          <cell r="C996" t="str">
            <v>Dreno sub-superficial - DSS 02 BC</v>
          </cell>
          <cell r="D996" t="str">
            <v>m</v>
          </cell>
          <cell r="H996" t="str">
            <v>DNIT 016/2004-ES</v>
          </cell>
        </row>
        <row r="997">
          <cell r="A997" t="str">
            <v>2 S 04 510 53</v>
          </cell>
          <cell r="B997" t="str">
            <v>-</v>
          </cell>
          <cell r="C997" t="str">
            <v>Dreno sub-superficial - DSS 03 BC</v>
          </cell>
          <cell r="D997" t="str">
            <v>m</v>
          </cell>
          <cell r="H997" t="str">
            <v>DNIT 016/2004-ES</v>
          </cell>
        </row>
        <row r="998">
          <cell r="A998" t="str">
            <v>2 S 04 510 54</v>
          </cell>
          <cell r="B998" t="str">
            <v>-</v>
          </cell>
          <cell r="C998" t="str">
            <v>Dreno sub-superficial - DSS 04 BC</v>
          </cell>
          <cell r="D998" t="str">
            <v>m</v>
          </cell>
          <cell r="H998" t="str">
            <v>DNIT 016/2004-ES</v>
          </cell>
        </row>
        <row r="999">
          <cell r="A999" t="str">
            <v>2 S 04 511 01</v>
          </cell>
          <cell r="B999" t="str">
            <v>-</v>
          </cell>
          <cell r="C999" t="str">
            <v>Boca saída p/dreno sub-superficial - BSD 03</v>
          </cell>
          <cell r="D999" t="str">
            <v>m</v>
          </cell>
          <cell r="H999" t="str">
            <v>DNIT 016/2004-ES</v>
          </cell>
        </row>
        <row r="1000">
          <cell r="A1000" t="str">
            <v>2 S 04 511 51</v>
          </cell>
          <cell r="B1000" t="str">
            <v>-</v>
          </cell>
          <cell r="C1000" t="str">
            <v>Boca de saída p/dreno sub-superficial-BSD 03 AC/BC</v>
          </cell>
          <cell r="D1000" t="str">
            <v>Und</v>
          </cell>
          <cell r="H1000" t="str">
            <v>DNIT 016/2004-ES</v>
          </cell>
        </row>
        <row r="1001">
          <cell r="A1001" t="str">
            <v>2 S 04 520 01</v>
          </cell>
          <cell r="B1001" t="str">
            <v>-</v>
          </cell>
          <cell r="C1001" t="str">
            <v>Dreno sub-horizontal - DSH 01</v>
          </cell>
          <cell r="D1001" t="str">
            <v>m</v>
          </cell>
          <cell r="H1001" t="str">
            <v>DNIT 017/2004-ES</v>
          </cell>
        </row>
        <row r="1002">
          <cell r="A1002" t="str">
            <v>2 S 04 520 51</v>
          </cell>
          <cell r="B1002" t="str">
            <v>-</v>
          </cell>
          <cell r="C1002" t="str">
            <v>Dreno sub-horizontal - DSH 01</v>
          </cell>
          <cell r="D1002" t="str">
            <v>m</v>
          </cell>
          <cell r="H1002" t="str">
            <v>DNIT 017/2004-ES</v>
          </cell>
        </row>
        <row r="1003">
          <cell r="A1003" t="str">
            <v>2 S 04 521 01</v>
          </cell>
          <cell r="B1003" t="str">
            <v>-</v>
          </cell>
          <cell r="C1003" t="str">
            <v>Boca saída p/dreno sub-horizontal - BSD 04</v>
          </cell>
          <cell r="D1003" t="str">
            <v>Und</v>
          </cell>
          <cell r="H1003" t="str">
            <v>DNIT 017/2004-ES</v>
          </cell>
        </row>
        <row r="1004">
          <cell r="A1004" t="str">
            <v>2 S 04 521 51</v>
          </cell>
          <cell r="B1004" t="str">
            <v>-</v>
          </cell>
          <cell r="C1004" t="str">
            <v>Boca de saída p/dreno sub-superficial-BSD 04 AC/BC</v>
          </cell>
          <cell r="D1004" t="str">
            <v>Und</v>
          </cell>
          <cell r="H1004" t="str">
            <v>DNIT 017/2004-ES</v>
          </cell>
        </row>
        <row r="1005">
          <cell r="A1005" t="str">
            <v>2 S 04 900 01</v>
          </cell>
          <cell r="B1005" t="str">
            <v>-</v>
          </cell>
          <cell r="C1005" t="str">
            <v>Sarjeta triangular de concreto - STC 01</v>
          </cell>
          <cell r="D1005" t="str">
            <v>m</v>
          </cell>
          <cell r="H1005" t="str">
            <v>DNIT 018/2004-ES</v>
          </cell>
        </row>
        <row r="1006">
          <cell r="A1006" t="str">
            <v>2 S 04 900 02</v>
          </cell>
          <cell r="B1006" t="str">
            <v>-</v>
          </cell>
          <cell r="C1006" t="str">
            <v>Sarjeta triangular de concreto - STC 02</v>
          </cell>
          <cell r="D1006" t="str">
            <v>m</v>
          </cell>
          <cell r="H1006" t="str">
            <v>DNIT 018/2004-ES</v>
          </cell>
        </row>
        <row r="1007">
          <cell r="A1007" t="str">
            <v>2 S 04 900 03</v>
          </cell>
          <cell r="B1007" t="str">
            <v>-</v>
          </cell>
          <cell r="C1007" t="str">
            <v>Sarjeta triangular de concreto - STC 03</v>
          </cell>
          <cell r="D1007" t="str">
            <v>m</v>
          </cell>
          <cell r="H1007" t="str">
            <v>DNIT 018/2004-ES</v>
          </cell>
        </row>
        <row r="1008">
          <cell r="A1008" t="str">
            <v>2 S 04 900 04</v>
          </cell>
          <cell r="B1008" t="str">
            <v>-</v>
          </cell>
          <cell r="C1008" t="str">
            <v>Sarjeta triangular de concreto - STC 04</v>
          </cell>
          <cell r="D1008" t="str">
            <v>m</v>
          </cell>
          <cell r="H1008" t="str">
            <v>DNIT 018/2004-ES</v>
          </cell>
        </row>
        <row r="1009">
          <cell r="A1009" t="str">
            <v>2 S 04 900 05</v>
          </cell>
          <cell r="B1009" t="str">
            <v>-</v>
          </cell>
          <cell r="C1009" t="str">
            <v>Sarjeta triangular de concreto - STC 05</v>
          </cell>
          <cell r="D1009" t="str">
            <v>m</v>
          </cell>
          <cell r="H1009" t="str">
            <v>DNIT 018/2004-ES</v>
          </cell>
        </row>
        <row r="1010">
          <cell r="A1010" t="str">
            <v>2 S 04 900 06</v>
          </cell>
          <cell r="B1010" t="str">
            <v>-</v>
          </cell>
          <cell r="C1010" t="str">
            <v>Sarjeta triangular de concreto - STC 06</v>
          </cell>
          <cell r="D1010" t="str">
            <v>m</v>
          </cell>
          <cell r="H1010" t="str">
            <v>DNIT 018/2004-ES</v>
          </cell>
        </row>
        <row r="1011">
          <cell r="A1011" t="str">
            <v>2 S 04 900 07</v>
          </cell>
          <cell r="B1011" t="str">
            <v>-</v>
          </cell>
          <cell r="C1011" t="str">
            <v>Sarjeta triangular de concreto - STC 07</v>
          </cell>
          <cell r="D1011" t="str">
            <v>m</v>
          </cell>
          <cell r="H1011" t="str">
            <v>DNIT 018/2004-ES</v>
          </cell>
        </row>
        <row r="1012">
          <cell r="A1012" t="str">
            <v>2 S 04 900 08</v>
          </cell>
          <cell r="B1012" t="str">
            <v>-</v>
          </cell>
          <cell r="C1012" t="str">
            <v>Sarjeta triangular de concreto - STC 08</v>
          </cell>
          <cell r="D1012" t="str">
            <v>m</v>
          </cell>
          <cell r="H1012" t="str">
            <v>DNIT 018/2004-ES</v>
          </cell>
        </row>
        <row r="1013">
          <cell r="A1013" t="str">
            <v>2 S 04 900 21</v>
          </cell>
          <cell r="B1013" t="str">
            <v>-</v>
          </cell>
          <cell r="C1013" t="str">
            <v>Sarjeta canteiro central concreto - SCC 01</v>
          </cell>
          <cell r="D1013" t="str">
            <v>m</v>
          </cell>
          <cell r="H1013" t="str">
            <v>DNIT 018/2004-ES</v>
          </cell>
        </row>
        <row r="1014">
          <cell r="A1014" t="str">
            <v>2 S 04 900 22</v>
          </cell>
          <cell r="B1014" t="str">
            <v>-</v>
          </cell>
          <cell r="C1014" t="str">
            <v>Sarjeta canteiro central concreto - SCC 02</v>
          </cell>
          <cell r="D1014" t="str">
            <v>m</v>
          </cell>
          <cell r="H1014" t="str">
            <v>DNIT 018/2004-ES</v>
          </cell>
        </row>
        <row r="1015">
          <cell r="A1015" t="str">
            <v>2 S 04 900 31</v>
          </cell>
          <cell r="B1015" t="str">
            <v>-</v>
          </cell>
          <cell r="C1015" t="str">
            <v>Sarjeta triangular de grama - STG 01</v>
          </cell>
          <cell r="D1015" t="str">
            <v>m</v>
          </cell>
          <cell r="H1015" t="str">
            <v>DNIT 018/2004-ES</v>
          </cell>
        </row>
        <row r="1016">
          <cell r="A1016" t="str">
            <v>2 S 04 900 32</v>
          </cell>
          <cell r="B1016" t="str">
            <v>-</v>
          </cell>
          <cell r="C1016" t="str">
            <v>Sarjeta triangular de grama - STG 02</v>
          </cell>
          <cell r="D1016" t="str">
            <v>m</v>
          </cell>
          <cell r="H1016" t="str">
            <v>DNIT 018/2004-ES</v>
          </cell>
        </row>
        <row r="1017">
          <cell r="A1017" t="str">
            <v>2 S 04 900 33</v>
          </cell>
          <cell r="B1017" t="str">
            <v>-</v>
          </cell>
          <cell r="C1017" t="str">
            <v>Sarjeta triangular de grama - STG 03</v>
          </cell>
          <cell r="D1017" t="str">
            <v>m</v>
          </cell>
          <cell r="H1017" t="str">
            <v>DNIT 018/2004-ES</v>
          </cell>
        </row>
        <row r="1018">
          <cell r="A1018" t="str">
            <v>2 S 04 900 34</v>
          </cell>
          <cell r="B1018" t="str">
            <v>-</v>
          </cell>
          <cell r="C1018" t="str">
            <v>Sarjeta triangular de grama - STG 04</v>
          </cell>
          <cell r="D1018" t="str">
            <v>m</v>
          </cell>
          <cell r="H1018" t="str">
            <v>DNIT 018/2004-ES</v>
          </cell>
        </row>
        <row r="1019">
          <cell r="A1019" t="str">
            <v>2 S 04 900 41</v>
          </cell>
          <cell r="B1019" t="str">
            <v>-</v>
          </cell>
          <cell r="C1019" t="str">
            <v>Sarjeta triangular não revestida - STT 01</v>
          </cell>
          <cell r="D1019" t="str">
            <v>m</v>
          </cell>
          <cell r="H1019" t="str">
            <v>DNIT 018/2004-ES</v>
          </cell>
        </row>
        <row r="1020">
          <cell r="A1020" t="str">
            <v>2 S 04 900 42</v>
          </cell>
          <cell r="B1020" t="str">
            <v>-</v>
          </cell>
          <cell r="C1020" t="str">
            <v>Sarjeta triangular não revestida - STT 02</v>
          </cell>
          <cell r="D1020" t="str">
            <v>m</v>
          </cell>
          <cell r="H1020" t="str">
            <v>DNIT 018/2004-ES</v>
          </cell>
        </row>
        <row r="1021">
          <cell r="A1021" t="str">
            <v>2 S 04 900 43</v>
          </cell>
          <cell r="B1021" t="str">
            <v>-</v>
          </cell>
          <cell r="C1021" t="str">
            <v>Sarjeta triangular não revestida - STT 03</v>
          </cell>
          <cell r="D1021" t="str">
            <v>m</v>
          </cell>
          <cell r="H1021" t="str">
            <v>DNIT 018/2004-ES</v>
          </cell>
        </row>
        <row r="1022">
          <cell r="A1022" t="str">
            <v>2 S 04 900 44</v>
          </cell>
          <cell r="B1022" t="str">
            <v>-</v>
          </cell>
          <cell r="C1022" t="str">
            <v>Sarjeta triangular não revestida - STT 04</v>
          </cell>
          <cell r="D1022" t="str">
            <v>m</v>
          </cell>
          <cell r="H1022" t="str">
            <v>DNIT 018/2004-ES</v>
          </cell>
        </row>
        <row r="1023">
          <cell r="A1023" t="str">
            <v>2 S 04 900 51</v>
          </cell>
          <cell r="B1023" t="str">
            <v>-</v>
          </cell>
          <cell r="C1023" t="str">
            <v>Sarjeta triangular de concreto - STC 01 AC/BC</v>
          </cell>
          <cell r="D1023" t="str">
            <v>m</v>
          </cell>
          <cell r="H1023" t="str">
            <v>DNIT 018/2004-ES</v>
          </cell>
        </row>
        <row r="1024">
          <cell r="A1024" t="str">
            <v>2 S 04 900 52</v>
          </cell>
          <cell r="B1024" t="str">
            <v>-</v>
          </cell>
          <cell r="C1024" t="str">
            <v>Sarjeta triangular de concreto - STC 02 AC/BC</v>
          </cell>
          <cell r="D1024" t="str">
            <v>m</v>
          </cell>
          <cell r="H1024" t="str">
            <v>DNIT 018/2004-ES</v>
          </cell>
        </row>
        <row r="1025">
          <cell r="A1025" t="str">
            <v>2 S 04 900 53</v>
          </cell>
          <cell r="B1025" t="str">
            <v>-</v>
          </cell>
          <cell r="C1025" t="str">
            <v>Sarjeta triangular de concreto - STC 03 AC/BC</v>
          </cell>
          <cell r="D1025" t="str">
            <v>m</v>
          </cell>
          <cell r="H1025" t="str">
            <v>DNIT 018/2004-ES</v>
          </cell>
        </row>
        <row r="1026">
          <cell r="A1026" t="str">
            <v>2 S 04 900 54</v>
          </cell>
          <cell r="B1026" t="str">
            <v>-</v>
          </cell>
          <cell r="C1026" t="str">
            <v>Sarjeta triangular de concreto - STC 04 AC/BC</v>
          </cell>
          <cell r="D1026" t="str">
            <v>m</v>
          </cell>
          <cell r="H1026" t="str">
            <v>DNIT 018/2004-ES</v>
          </cell>
        </row>
        <row r="1027">
          <cell r="A1027" t="str">
            <v>2 S 04 900 55</v>
          </cell>
          <cell r="B1027" t="str">
            <v>-</v>
          </cell>
          <cell r="C1027" t="str">
            <v>Sarjeta triangular de concreto - STC 05 AC/BC</v>
          </cell>
          <cell r="D1027" t="str">
            <v>m</v>
          </cell>
          <cell r="H1027" t="str">
            <v>DNIT 018/2004-ES</v>
          </cell>
        </row>
        <row r="1028">
          <cell r="A1028" t="str">
            <v>2 S 04 900 56</v>
          </cell>
          <cell r="B1028" t="str">
            <v>-</v>
          </cell>
          <cell r="C1028" t="str">
            <v>Sarjeta triangular de concreto - STC 06 AC/BC</v>
          </cell>
          <cell r="D1028" t="str">
            <v>m</v>
          </cell>
          <cell r="H1028" t="str">
            <v>DNIT 018/2004-ES</v>
          </cell>
        </row>
        <row r="1029">
          <cell r="A1029" t="str">
            <v>2 S 04 900 57</v>
          </cell>
          <cell r="B1029" t="str">
            <v>-</v>
          </cell>
          <cell r="C1029" t="str">
            <v>Sarjeta triangular de concreto - STC 07 AC/BC</v>
          </cell>
          <cell r="D1029" t="str">
            <v>m</v>
          </cell>
          <cell r="H1029" t="str">
            <v>DNIT 018/2004-ES</v>
          </cell>
        </row>
        <row r="1030">
          <cell r="A1030" t="str">
            <v>2 S 04 900 58</v>
          </cell>
          <cell r="B1030" t="str">
            <v>-</v>
          </cell>
          <cell r="C1030" t="str">
            <v>Sarjeta triangular de concreto - STC 08 AC/BC</v>
          </cell>
          <cell r="D1030" t="str">
            <v>m</v>
          </cell>
          <cell r="H1030" t="str">
            <v>DNIT 018/2004-ES</v>
          </cell>
        </row>
        <row r="1031">
          <cell r="A1031" t="str">
            <v>2 S 04 900 71</v>
          </cell>
          <cell r="B1031" t="str">
            <v>-</v>
          </cell>
          <cell r="C1031" t="str">
            <v>Sarjeta canteiro central concreto - SCC 01 AC/BC</v>
          </cell>
          <cell r="D1031" t="str">
            <v>m</v>
          </cell>
          <cell r="H1031" t="str">
            <v>DNIT 018/2004-ES</v>
          </cell>
        </row>
        <row r="1032">
          <cell r="A1032" t="str">
            <v>2 S 04 900 72</v>
          </cell>
          <cell r="B1032" t="str">
            <v>-</v>
          </cell>
          <cell r="C1032" t="str">
            <v>Sarjeta canteiro central concreto - SCC 02 AC/BC</v>
          </cell>
          <cell r="D1032" t="str">
            <v>m</v>
          </cell>
          <cell r="H1032" t="str">
            <v>DNIT 018/2004-ES</v>
          </cell>
        </row>
        <row r="1033">
          <cell r="A1033" t="str">
            <v>2 S 04 901 01</v>
          </cell>
          <cell r="B1033" t="str">
            <v>-</v>
          </cell>
          <cell r="C1033" t="str">
            <v>Sarjeta trapezoidal de concreto - SZC 01</v>
          </cell>
          <cell r="D1033" t="str">
            <v>m</v>
          </cell>
          <cell r="H1033" t="str">
            <v>DNIT 018/2004-ES</v>
          </cell>
        </row>
        <row r="1034">
          <cell r="A1034" t="str">
            <v>2 S 04 901 02</v>
          </cell>
          <cell r="B1034" t="str">
            <v>-</v>
          </cell>
          <cell r="C1034" t="str">
            <v>Sarjeta trapezoidal de concreto - SZC 02</v>
          </cell>
          <cell r="D1034" t="str">
            <v>m</v>
          </cell>
          <cell r="H1034" t="str">
            <v>DNIT 018/2004-ES</v>
          </cell>
        </row>
        <row r="1035">
          <cell r="A1035" t="str">
            <v>2 S 04 901 21</v>
          </cell>
          <cell r="B1035" t="str">
            <v>-</v>
          </cell>
          <cell r="C1035" t="str">
            <v>Sarjeta de canteiro central de concreto - SCC 03</v>
          </cell>
          <cell r="D1035" t="str">
            <v>m</v>
          </cell>
          <cell r="H1035" t="str">
            <v>DNIT 018/2004-ES</v>
          </cell>
        </row>
        <row r="1036">
          <cell r="A1036" t="str">
            <v>2 S 04 901 22</v>
          </cell>
          <cell r="B1036" t="str">
            <v>-</v>
          </cell>
          <cell r="C1036" t="str">
            <v>Sarjeta de canteiro central de cocnreto - SCC 04</v>
          </cell>
          <cell r="D1036" t="str">
            <v>m</v>
          </cell>
          <cell r="H1036" t="str">
            <v>DNIT 018/2004-ES</v>
          </cell>
        </row>
        <row r="1037">
          <cell r="A1037" t="str">
            <v>2 S 04 901 31</v>
          </cell>
          <cell r="B1037" t="str">
            <v>-</v>
          </cell>
          <cell r="C1037" t="str">
            <v>Sarjeta trapezoidal de grama - SZG 01</v>
          </cell>
          <cell r="D1037" t="str">
            <v>m</v>
          </cell>
          <cell r="H1037" t="str">
            <v>DNIT 018/2004-ES</v>
          </cell>
        </row>
        <row r="1038">
          <cell r="A1038" t="str">
            <v>2 S 04 901 32</v>
          </cell>
          <cell r="B1038" t="str">
            <v>-</v>
          </cell>
          <cell r="C1038" t="str">
            <v>Sarjeta trapezoidal de grama - SZG 02</v>
          </cell>
          <cell r="D1038" t="str">
            <v>m</v>
          </cell>
          <cell r="H1038" t="str">
            <v>DNIT 018/2004-ES</v>
          </cell>
        </row>
        <row r="1039">
          <cell r="A1039" t="str">
            <v>2 S 04 901 41</v>
          </cell>
          <cell r="B1039" t="str">
            <v>-</v>
          </cell>
          <cell r="C1039" t="str">
            <v>Sarjeta trapezoidal não revestida - SZT 01</v>
          </cell>
          <cell r="D1039" t="str">
            <v>m</v>
          </cell>
          <cell r="H1039" t="str">
            <v>DNIT 018/2004-ES</v>
          </cell>
        </row>
        <row r="1040">
          <cell r="A1040" t="str">
            <v>2 S 04 901 42</v>
          </cell>
          <cell r="B1040" t="str">
            <v>-</v>
          </cell>
          <cell r="C1040" t="str">
            <v>Sarjeta trapezoidal não revestida - SZT 02</v>
          </cell>
          <cell r="D1040" t="str">
            <v>m</v>
          </cell>
          <cell r="H1040" t="str">
            <v>DNIT 018/2004-ES</v>
          </cell>
        </row>
        <row r="1041">
          <cell r="A1041" t="str">
            <v>2 S 04 901 51</v>
          </cell>
          <cell r="B1041" t="str">
            <v>-</v>
          </cell>
          <cell r="C1041" t="str">
            <v>Sarjeta trapezoidal de concreto - SZC 01 AC/BC</v>
          </cell>
          <cell r="D1041" t="str">
            <v>m</v>
          </cell>
          <cell r="H1041" t="str">
            <v>DNIT 018/2004-ES</v>
          </cell>
        </row>
        <row r="1042">
          <cell r="A1042" t="str">
            <v>2 S 04 901 52</v>
          </cell>
          <cell r="B1042" t="str">
            <v>-</v>
          </cell>
          <cell r="C1042" t="str">
            <v>Sarjeta trapezoidal de concreto - SZC 02 AC/BC</v>
          </cell>
          <cell r="D1042" t="str">
            <v>m</v>
          </cell>
          <cell r="H1042" t="str">
            <v>DNIT 018/2004-ES</v>
          </cell>
        </row>
        <row r="1043">
          <cell r="A1043" t="str">
            <v>2 S 04 901 71</v>
          </cell>
          <cell r="B1043" t="str">
            <v>-</v>
          </cell>
          <cell r="C1043" t="str">
            <v>Sarjeta canteiro central concreto - SCC 03 AC/BC</v>
          </cell>
          <cell r="D1043" t="str">
            <v>m</v>
          </cell>
          <cell r="H1043" t="str">
            <v>DNIT 018/2004-ES</v>
          </cell>
        </row>
        <row r="1044">
          <cell r="A1044" t="str">
            <v>2 S 04 901 72</v>
          </cell>
          <cell r="B1044" t="str">
            <v>-</v>
          </cell>
          <cell r="C1044" t="str">
            <v>Sarjeta canteiro central concreto - SCC 04 AC/BC</v>
          </cell>
          <cell r="D1044" t="str">
            <v>m</v>
          </cell>
          <cell r="H1044" t="str">
            <v>DNIT 018/2004-ES</v>
          </cell>
        </row>
        <row r="1045">
          <cell r="A1045" t="str">
            <v>2 S 04 910 01</v>
          </cell>
          <cell r="B1045" t="str">
            <v>-</v>
          </cell>
          <cell r="C1045" t="str">
            <v>Meio fio de concreto - MFC 01</v>
          </cell>
          <cell r="D1045" t="str">
            <v>m</v>
          </cell>
          <cell r="H1045" t="str">
            <v>DNIT 020/2004-ES</v>
          </cell>
        </row>
        <row r="1046">
          <cell r="A1046" t="str">
            <v>2 S 04 910 02</v>
          </cell>
          <cell r="B1046" t="str">
            <v>-</v>
          </cell>
          <cell r="C1046" t="str">
            <v>Meio fio de concreto - MFC 02</v>
          </cell>
          <cell r="D1046" t="str">
            <v>m</v>
          </cell>
          <cell r="H1046" t="str">
            <v>DNIT 020/2004-ES</v>
          </cell>
        </row>
        <row r="1047">
          <cell r="A1047" t="str">
            <v>2 S 04 910 03</v>
          </cell>
          <cell r="B1047" t="str">
            <v>-</v>
          </cell>
          <cell r="C1047" t="str">
            <v>Meio fio de concreto - MFC 03</v>
          </cell>
          <cell r="D1047" t="str">
            <v>m</v>
          </cell>
          <cell r="H1047" t="str">
            <v>DNIT 020/2004-ES</v>
          </cell>
        </row>
        <row r="1048">
          <cell r="A1048" t="str">
            <v>2 S 04 910 04</v>
          </cell>
          <cell r="B1048" t="str">
            <v>-</v>
          </cell>
          <cell r="C1048" t="str">
            <v>Meio fio de concreto - MFC 04</v>
          </cell>
          <cell r="D1048" t="str">
            <v>m</v>
          </cell>
          <cell r="H1048" t="str">
            <v>DNIT 020/2004-ES</v>
          </cell>
        </row>
        <row r="1049">
          <cell r="A1049" t="str">
            <v>2 S 04 910 05</v>
          </cell>
          <cell r="B1049" t="str">
            <v>-</v>
          </cell>
          <cell r="C1049" t="str">
            <v>Meio fio de concreto - MFC 05</v>
          </cell>
          <cell r="D1049" t="str">
            <v>m</v>
          </cell>
          <cell r="H1049" t="str">
            <v>DNIT 020/2004-ES</v>
          </cell>
        </row>
        <row r="1050">
          <cell r="A1050" t="str">
            <v>2 S 04 910 06</v>
          </cell>
          <cell r="B1050" t="str">
            <v>-</v>
          </cell>
          <cell r="C1050" t="str">
            <v>Meio fio de concreto - MFC 06</v>
          </cell>
          <cell r="D1050" t="str">
            <v>m</v>
          </cell>
          <cell r="H1050" t="str">
            <v>DNIT 020/2004-ES</v>
          </cell>
        </row>
        <row r="1051">
          <cell r="A1051" t="str">
            <v>2 S 04 910 07</v>
          </cell>
          <cell r="B1051" t="str">
            <v>-</v>
          </cell>
          <cell r="C1051" t="str">
            <v>Meio fio de concreto - MFC 07</v>
          </cell>
          <cell r="D1051" t="str">
            <v>m</v>
          </cell>
          <cell r="H1051" t="str">
            <v>DNIT 020/2004-ES</v>
          </cell>
        </row>
        <row r="1052">
          <cell r="A1052" t="str">
            <v>2 S 04 910 08</v>
          </cell>
          <cell r="B1052" t="str">
            <v>-</v>
          </cell>
          <cell r="C1052" t="str">
            <v>Meio fio de concreto - MFC 08</v>
          </cell>
          <cell r="D1052" t="str">
            <v>m</v>
          </cell>
          <cell r="H1052" t="str">
            <v>DNIT 020/2004-ES</v>
          </cell>
        </row>
        <row r="1053">
          <cell r="A1053" t="str">
            <v>2 S 04 910 51</v>
          </cell>
          <cell r="B1053" t="str">
            <v>-</v>
          </cell>
          <cell r="C1053" t="str">
            <v>Meio-fio de concreto - MFC 01 AC/BC</v>
          </cell>
          <cell r="D1053" t="str">
            <v>m</v>
          </cell>
          <cell r="H1053" t="str">
            <v>DNIT 020/2004-ES</v>
          </cell>
        </row>
        <row r="1054">
          <cell r="A1054" t="str">
            <v>2 S 04 910 52</v>
          </cell>
          <cell r="B1054" t="str">
            <v>-</v>
          </cell>
          <cell r="C1054" t="str">
            <v>Meio-fio de concreto - MFC 02 AC/BC</v>
          </cell>
          <cell r="D1054" t="str">
            <v>m</v>
          </cell>
          <cell r="H1054" t="str">
            <v>DNIT 020/2004-ES</v>
          </cell>
        </row>
        <row r="1055">
          <cell r="A1055" t="str">
            <v>2 S 04 910 53</v>
          </cell>
          <cell r="B1055" t="str">
            <v>-</v>
          </cell>
          <cell r="C1055" t="str">
            <v>Meio-fio de concreto - MFC 03 AC/BC</v>
          </cell>
          <cell r="D1055" t="str">
            <v>m</v>
          </cell>
          <cell r="H1055" t="str">
            <v>DNIT 020/2004-ES</v>
          </cell>
        </row>
        <row r="1056">
          <cell r="A1056" t="str">
            <v>2 S 04 910 54</v>
          </cell>
          <cell r="B1056" t="str">
            <v>-</v>
          </cell>
          <cell r="C1056" t="str">
            <v>Meio-fio de concreto - MFC 04 AC/BC</v>
          </cell>
          <cell r="D1056" t="str">
            <v>m</v>
          </cell>
          <cell r="H1056" t="str">
            <v>DNIT 020/2004-ES</v>
          </cell>
        </row>
        <row r="1057">
          <cell r="A1057" t="str">
            <v>2 S 04 910 55</v>
          </cell>
          <cell r="B1057" t="str">
            <v>-</v>
          </cell>
          <cell r="C1057" t="str">
            <v>Meio-fio de concreto - MFC 05 AC/BC</v>
          </cell>
          <cell r="D1057" t="str">
            <v>m</v>
          </cell>
          <cell r="H1057" t="str">
            <v>DNIT 020/2004-ES</v>
          </cell>
        </row>
        <row r="1058">
          <cell r="A1058" t="str">
            <v>2 S 04 910 56</v>
          </cell>
          <cell r="B1058" t="str">
            <v>-</v>
          </cell>
          <cell r="C1058" t="str">
            <v>Meio-fio de concreto - MFC 06 AC/BC</v>
          </cell>
          <cell r="D1058" t="str">
            <v>m</v>
          </cell>
          <cell r="H1058" t="str">
            <v>DNIT 020/2004-ES</v>
          </cell>
        </row>
        <row r="1059">
          <cell r="A1059" t="str">
            <v>2 S 04 910 57</v>
          </cell>
          <cell r="B1059" t="str">
            <v>-</v>
          </cell>
          <cell r="C1059" t="str">
            <v>Meio-fio de concreto - MFC 07 AC/BC</v>
          </cell>
          <cell r="D1059" t="str">
            <v>m</v>
          </cell>
          <cell r="H1059" t="str">
            <v>DNIT 020/2004-ES</v>
          </cell>
        </row>
        <row r="1060">
          <cell r="A1060" t="str">
            <v>2 S 04 910 58</v>
          </cell>
          <cell r="B1060" t="str">
            <v>-</v>
          </cell>
          <cell r="C1060" t="str">
            <v>Meio-fio de concreto - MFC 08 AC/BC</v>
          </cell>
          <cell r="D1060" t="str">
            <v>m</v>
          </cell>
          <cell r="H1060" t="str">
            <v>DNIT 020/2004-ES</v>
          </cell>
        </row>
        <row r="1061">
          <cell r="A1061" t="str">
            <v>2 S 04 930 01</v>
          </cell>
          <cell r="B1061" t="str">
            <v>-</v>
          </cell>
          <cell r="C1061" t="str">
            <v>Caixa coletora de sarjeta - CCS 01</v>
          </cell>
          <cell r="D1061" t="str">
            <v>und</v>
          </cell>
          <cell r="H1061" t="str">
            <v>DNIT 026/2004-ES</v>
          </cell>
        </row>
        <row r="1062">
          <cell r="A1062" t="str">
            <v>2 S 04 930 02</v>
          </cell>
          <cell r="B1062" t="str">
            <v>-</v>
          </cell>
          <cell r="C1062" t="str">
            <v>Caixa coletora de sarjeta - CCS 02</v>
          </cell>
          <cell r="D1062" t="str">
            <v>und</v>
          </cell>
          <cell r="H1062" t="str">
            <v>DNIT 026/2004-ES</v>
          </cell>
        </row>
        <row r="1063">
          <cell r="A1063" t="str">
            <v>2 S 04 930 03</v>
          </cell>
          <cell r="B1063" t="str">
            <v>-</v>
          </cell>
          <cell r="C1063" t="str">
            <v>Caixa coletora de sarjeta - CCS 03</v>
          </cell>
          <cell r="D1063" t="str">
            <v>und</v>
          </cell>
          <cell r="H1063" t="str">
            <v>DNIT 026/2004-ES</v>
          </cell>
        </row>
        <row r="1064">
          <cell r="A1064" t="str">
            <v>2 S 04 930 04</v>
          </cell>
          <cell r="B1064" t="str">
            <v>-</v>
          </cell>
          <cell r="C1064" t="str">
            <v>Caixa coletora de sarjeta - CCS 04</v>
          </cell>
          <cell r="D1064" t="str">
            <v>und</v>
          </cell>
          <cell r="H1064" t="str">
            <v>DNIT 026/2004-ES</v>
          </cell>
        </row>
        <row r="1065">
          <cell r="A1065" t="str">
            <v>2 S 04 930 05</v>
          </cell>
          <cell r="B1065" t="str">
            <v>-</v>
          </cell>
          <cell r="C1065" t="str">
            <v>Caixa coletora de sarjeta - CCS 05</v>
          </cell>
          <cell r="D1065" t="str">
            <v>und</v>
          </cell>
          <cell r="H1065" t="str">
            <v>DNIT 026/2004-ES</v>
          </cell>
        </row>
        <row r="1066">
          <cell r="A1066" t="str">
            <v>2 S 04 930 06</v>
          </cell>
          <cell r="B1066" t="str">
            <v>-</v>
          </cell>
          <cell r="C1066" t="str">
            <v>Caixa coletora de sarjeta - CCS 06</v>
          </cell>
          <cell r="D1066" t="str">
            <v>und</v>
          </cell>
          <cell r="H1066" t="str">
            <v>DNIT 026/2004-ES</v>
          </cell>
        </row>
        <row r="1067">
          <cell r="A1067" t="str">
            <v>2 S 04 930 07</v>
          </cell>
          <cell r="B1067" t="str">
            <v>-</v>
          </cell>
          <cell r="C1067" t="str">
            <v>Caixa coletora de sarjeta - CCS 07</v>
          </cell>
          <cell r="D1067" t="str">
            <v>und</v>
          </cell>
          <cell r="H1067" t="str">
            <v>DNIT 026/2004-ES</v>
          </cell>
        </row>
        <row r="1068">
          <cell r="A1068" t="str">
            <v>2 S 04 930 08</v>
          </cell>
          <cell r="B1068" t="str">
            <v>-</v>
          </cell>
          <cell r="C1068" t="str">
            <v>Caixa coletora de sarjeta - CCS 08</v>
          </cell>
          <cell r="D1068" t="str">
            <v>und</v>
          </cell>
          <cell r="H1068" t="str">
            <v>DNIT 026/2004-ES</v>
          </cell>
        </row>
        <row r="1069">
          <cell r="A1069" t="str">
            <v>2 S 04 930 09</v>
          </cell>
          <cell r="B1069" t="str">
            <v>-</v>
          </cell>
          <cell r="C1069" t="str">
            <v>Caixa coletora de sarjeta - CCS 09</v>
          </cell>
          <cell r="D1069" t="str">
            <v>und</v>
          </cell>
          <cell r="H1069" t="str">
            <v>DNIT 026/2004-ES</v>
          </cell>
        </row>
        <row r="1070">
          <cell r="A1070" t="str">
            <v>2 S 04 930 10</v>
          </cell>
          <cell r="B1070" t="str">
            <v>-</v>
          </cell>
          <cell r="C1070" t="str">
            <v>Caixa coletora de sarjeta - CCS 10</v>
          </cell>
          <cell r="D1070" t="str">
            <v>und</v>
          </cell>
          <cell r="H1070" t="str">
            <v>DNIT 026/2004-ES</v>
          </cell>
        </row>
        <row r="1071">
          <cell r="A1071" t="str">
            <v>2 S 04 930 11</v>
          </cell>
          <cell r="B1071" t="str">
            <v>-</v>
          </cell>
          <cell r="C1071" t="str">
            <v>Caixa coletora de sarjeta - CCS 11</v>
          </cell>
          <cell r="D1071" t="str">
            <v>und</v>
          </cell>
          <cell r="H1071" t="str">
            <v>DNIT 026/2004-ES</v>
          </cell>
        </row>
        <row r="1072">
          <cell r="A1072" t="str">
            <v>2 S 04 930 12</v>
          </cell>
          <cell r="B1072" t="str">
            <v>-</v>
          </cell>
          <cell r="C1072" t="str">
            <v>Caixa coletora de sarjeta - CCS 12</v>
          </cell>
          <cell r="D1072" t="str">
            <v>und</v>
          </cell>
          <cell r="H1072" t="str">
            <v>DNIT 026/2004-ES</v>
          </cell>
        </row>
        <row r="1073">
          <cell r="A1073" t="str">
            <v>2 S 04 930 13</v>
          </cell>
          <cell r="B1073" t="str">
            <v>-</v>
          </cell>
          <cell r="C1073" t="str">
            <v>Caixa coletora de sarjeta - CCS 13</v>
          </cell>
          <cell r="D1073" t="str">
            <v>und</v>
          </cell>
          <cell r="H1073" t="str">
            <v>DNIT 026/2004-ES</v>
          </cell>
        </row>
        <row r="1074">
          <cell r="A1074" t="str">
            <v>2 S 04 930 14</v>
          </cell>
          <cell r="B1074" t="str">
            <v>-</v>
          </cell>
          <cell r="C1074" t="str">
            <v>Caixa coletora de sarjeta - CCS14</v>
          </cell>
          <cell r="D1074" t="str">
            <v>und</v>
          </cell>
          <cell r="H1074" t="str">
            <v>DNIT 026/2004-ES</v>
          </cell>
        </row>
        <row r="1075">
          <cell r="A1075" t="str">
            <v>2 S 04 930 15</v>
          </cell>
          <cell r="B1075" t="str">
            <v>-</v>
          </cell>
          <cell r="C1075" t="str">
            <v>Caixa coletora de sarjeta - CCS 15</v>
          </cell>
          <cell r="D1075" t="str">
            <v>und</v>
          </cell>
          <cell r="H1075" t="str">
            <v>DNIT 026/2004-ES</v>
          </cell>
        </row>
        <row r="1076">
          <cell r="A1076" t="str">
            <v>2 S 04 930 16</v>
          </cell>
          <cell r="B1076" t="str">
            <v>-</v>
          </cell>
          <cell r="C1076" t="str">
            <v>Caixa coletora de sarjeta - CCS 16</v>
          </cell>
          <cell r="D1076" t="str">
            <v>und</v>
          </cell>
          <cell r="H1076" t="str">
            <v>DNIT 026/2004-ES</v>
          </cell>
        </row>
        <row r="1077">
          <cell r="A1077" t="str">
            <v>2 S 04 930 17</v>
          </cell>
          <cell r="B1077" t="str">
            <v>-</v>
          </cell>
          <cell r="C1077" t="str">
            <v>Caixa coletora de sarjeta - CCS 17</v>
          </cell>
          <cell r="D1077" t="str">
            <v>und</v>
          </cell>
          <cell r="H1077" t="str">
            <v>DNIT 026/2004-ES</v>
          </cell>
        </row>
        <row r="1078">
          <cell r="A1078" t="str">
            <v>2 S 04 930 18</v>
          </cell>
          <cell r="B1078" t="str">
            <v>-</v>
          </cell>
          <cell r="C1078" t="str">
            <v>Caixa coletora de sarjeta - CCS 18</v>
          </cell>
          <cell r="D1078" t="str">
            <v>und</v>
          </cell>
          <cell r="H1078" t="str">
            <v>DNIT 026/2004-ES</v>
          </cell>
        </row>
        <row r="1079">
          <cell r="A1079" t="str">
            <v>2 S 04 930 19</v>
          </cell>
          <cell r="B1079" t="str">
            <v>-</v>
          </cell>
          <cell r="C1079" t="str">
            <v>Caixa coletora de sarjeta - CCS 19</v>
          </cell>
          <cell r="D1079" t="str">
            <v>und</v>
          </cell>
          <cell r="H1079" t="str">
            <v>DNIT 026/2004-ES</v>
          </cell>
        </row>
        <row r="1080">
          <cell r="A1080" t="str">
            <v>2 S 04 930 20</v>
          </cell>
          <cell r="B1080" t="str">
            <v>-</v>
          </cell>
          <cell r="C1080" t="str">
            <v>Caixa coletora de sarjeta - CCS 20</v>
          </cell>
          <cell r="D1080" t="str">
            <v>und</v>
          </cell>
          <cell r="H1080" t="str">
            <v>DNIT 026/2004-ES</v>
          </cell>
        </row>
        <row r="1081">
          <cell r="A1081" t="str">
            <v>2 S 04 930 51</v>
          </cell>
          <cell r="B1081" t="str">
            <v>-</v>
          </cell>
          <cell r="C1081" t="str">
            <v>Caixa coletora de sarjeta - CCS 01 AC/BC</v>
          </cell>
          <cell r="D1081" t="str">
            <v>und</v>
          </cell>
          <cell r="H1081" t="str">
            <v>DNIT 026/2004-ES</v>
          </cell>
        </row>
        <row r="1082">
          <cell r="A1082" t="str">
            <v>2 S 04 930 52</v>
          </cell>
          <cell r="B1082" t="str">
            <v>-</v>
          </cell>
          <cell r="C1082" t="str">
            <v>Caixa coletora de sarjeta - CCS 02 AC/BC</v>
          </cell>
          <cell r="D1082" t="str">
            <v>und</v>
          </cell>
          <cell r="H1082" t="str">
            <v>DNIT 026/2004-ES</v>
          </cell>
        </row>
        <row r="1083">
          <cell r="A1083" t="str">
            <v>2 S 04 930 53</v>
          </cell>
          <cell r="B1083" t="str">
            <v>-</v>
          </cell>
          <cell r="C1083" t="str">
            <v>Caixa coletora de sarjeta - CCS 03 AC/BC</v>
          </cell>
          <cell r="D1083" t="str">
            <v>und</v>
          </cell>
          <cell r="H1083" t="str">
            <v>DNIT 026/2004-ES</v>
          </cell>
        </row>
        <row r="1084">
          <cell r="A1084" t="str">
            <v>2 S 04 930 54</v>
          </cell>
          <cell r="B1084" t="str">
            <v>-</v>
          </cell>
          <cell r="C1084" t="str">
            <v>Caixa coletora de sarjeta - CCS 04 AC/BC</v>
          </cell>
          <cell r="D1084" t="str">
            <v>und</v>
          </cell>
          <cell r="H1084" t="str">
            <v>DNIT 026/2004-ES</v>
          </cell>
        </row>
        <row r="1085">
          <cell r="A1085" t="str">
            <v>2 S 04 930 55</v>
          </cell>
          <cell r="B1085" t="str">
            <v>-</v>
          </cell>
          <cell r="C1085" t="str">
            <v>Caixa coletora de sarjeta - CCS 05 AC/BC</v>
          </cell>
          <cell r="D1085" t="str">
            <v>und</v>
          </cell>
          <cell r="H1085" t="str">
            <v>DNIT 026/2004-ES</v>
          </cell>
        </row>
        <row r="1086">
          <cell r="A1086" t="str">
            <v>2 S 04 930 56</v>
          </cell>
          <cell r="B1086" t="str">
            <v>-</v>
          </cell>
          <cell r="C1086" t="str">
            <v>Caixa coletora de sarjeta - CCS 06 AC/BC</v>
          </cell>
          <cell r="D1086" t="str">
            <v>und</v>
          </cell>
          <cell r="H1086" t="str">
            <v>DNIT 026/2004-ES</v>
          </cell>
        </row>
        <row r="1087">
          <cell r="A1087" t="str">
            <v>2 S 04 930 57</v>
          </cell>
          <cell r="B1087" t="str">
            <v>-</v>
          </cell>
          <cell r="C1087" t="str">
            <v>Caixa coletora de sarjeta - CCS 07 AC/BC</v>
          </cell>
          <cell r="D1087" t="str">
            <v>und</v>
          </cell>
          <cell r="H1087" t="str">
            <v>DNIT 026/2004-ES</v>
          </cell>
        </row>
        <row r="1088">
          <cell r="A1088" t="str">
            <v>2 S 04 930 58</v>
          </cell>
          <cell r="B1088" t="str">
            <v>-</v>
          </cell>
          <cell r="C1088" t="str">
            <v>Caixa coletora de sarjeta - CCS 08 AC/BC</v>
          </cell>
          <cell r="D1088" t="str">
            <v>und</v>
          </cell>
          <cell r="H1088" t="str">
            <v>DNIT 026/2004-ES</v>
          </cell>
        </row>
        <row r="1089">
          <cell r="A1089" t="str">
            <v>2 S 04 930 59</v>
          </cell>
          <cell r="B1089" t="str">
            <v>-</v>
          </cell>
          <cell r="C1089" t="str">
            <v>Caixa coletora de sarjeta - CCS 09 AC/BC</v>
          </cell>
          <cell r="D1089" t="str">
            <v>und</v>
          </cell>
          <cell r="H1089" t="str">
            <v>DNIT 026/2004-ES</v>
          </cell>
        </row>
        <row r="1090">
          <cell r="A1090" t="str">
            <v>2 S 04 930 60</v>
          </cell>
          <cell r="B1090" t="str">
            <v>-</v>
          </cell>
          <cell r="C1090" t="str">
            <v>Caixa coletora de sarjeta - CCS 10 AC/BC</v>
          </cell>
          <cell r="D1090" t="str">
            <v>und</v>
          </cell>
          <cell r="H1090" t="str">
            <v>DNIT 026/2004-ES</v>
          </cell>
        </row>
        <row r="1091">
          <cell r="A1091" t="str">
            <v>2 S 04 930 61</v>
          </cell>
          <cell r="B1091" t="str">
            <v>-</v>
          </cell>
          <cell r="C1091" t="str">
            <v>Caixa coletora de sarjeta - CCS 11 AC/BC</v>
          </cell>
          <cell r="D1091" t="str">
            <v>und</v>
          </cell>
          <cell r="H1091" t="str">
            <v>DNIT 026/2004-ES</v>
          </cell>
        </row>
        <row r="1092">
          <cell r="A1092" t="str">
            <v>2 S 04 930 62</v>
          </cell>
          <cell r="B1092" t="str">
            <v>-</v>
          </cell>
          <cell r="C1092" t="str">
            <v>Caixa coletora de sarjeta - CCS 12 AC/BC</v>
          </cell>
          <cell r="D1092" t="str">
            <v>und</v>
          </cell>
          <cell r="H1092" t="str">
            <v>DNIT 026/2004-ES</v>
          </cell>
        </row>
        <row r="1093">
          <cell r="A1093" t="str">
            <v>2 S 04 930 63</v>
          </cell>
          <cell r="B1093" t="str">
            <v>-</v>
          </cell>
          <cell r="C1093" t="str">
            <v>Caixa coletora de sarjeta - CCS 13 AC/BC</v>
          </cell>
          <cell r="D1093" t="str">
            <v>und</v>
          </cell>
          <cell r="H1093" t="str">
            <v>DNIT 026/2004-ES</v>
          </cell>
        </row>
        <row r="1094">
          <cell r="A1094" t="str">
            <v>2 S 04 930 64</v>
          </cell>
          <cell r="B1094" t="str">
            <v>-</v>
          </cell>
          <cell r="C1094" t="str">
            <v>Caixa coletora de sarjeta - CCS 14 AC/BC</v>
          </cell>
          <cell r="D1094" t="str">
            <v>und</v>
          </cell>
          <cell r="H1094" t="str">
            <v>DNIT 026/2004-ES</v>
          </cell>
        </row>
        <row r="1095">
          <cell r="A1095" t="str">
            <v>2 S 04 930 65</v>
          </cell>
          <cell r="B1095" t="str">
            <v>-</v>
          </cell>
          <cell r="C1095" t="str">
            <v>Caixa coletora de sarjeta - CCS 15 AC/BC</v>
          </cell>
          <cell r="D1095" t="str">
            <v>und</v>
          </cell>
          <cell r="H1095" t="str">
            <v>DNIT 026/2004-ES</v>
          </cell>
        </row>
        <row r="1096">
          <cell r="A1096" t="str">
            <v>2 S 04 930 66</v>
          </cell>
          <cell r="B1096" t="str">
            <v>-</v>
          </cell>
          <cell r="C1096" t="str">
            <v>Caixa coletora de sarjeta - CCS 16 AC/BC</v>
          </cell>
          <cell r="D1096" t="str">
            <v>und</v>
          </cell>
          <cell r="H1096" t="str">
            <v>DNIT 026/2004-ES</v>
          </cell>
        </row>
        <row r="1097">
          <cell r="A1097" t="str">
            <v>2 S 04 930 67</v>
          </cell>
          <cell r="B1097" t="str">
            <v>-</v>
          </cell>
          <cell r="C1097" t="str">
            <v>Caixa coletora de sarjeta - CCS 17 AC/BC</v>
          </cell>
          <cell r="D1097" t="str">
            <v>und</v>
          </cell>
          <cell r="H1097" t="str">
            <v>DNIT 026/2004-ES</v>
          </cell>
        </row>
        <row r="1098">
          <cell r="A1098" t="str">
            <v>2 S 04 930 68</v>
          </cell>
          <cell r="B1098" t="str">
            <v>-</v>
          </cell>
          <cell r="C1098" t="str">
            <v>Caixa coletora de sarjeta - CCS 18 AC/BC</v>
          </cell>
          <cell r="D1098" t="str">
            <v>und</v>
          </cell>
          <cell r="H1098" t="str">
            <v>DNIT 026/2004-ES</v>
          </cell>
        </row>
        <row r="1099">
          <cell r="A1099" t="str">
            <v>2 S 04 930 69</v>
          </cell>
          <cell r="B1099" t="str">
            <v>-</v>
          </cell>
          <cell r="C1099" t="str">
            <v>Caixa coletora de sarjeta - CCS 19 AC/BC</v>
          </cell>
          <cell r="D1099" t="str">
            <v>und</v>
          </cell>
          <cell r="H1099" t="str">
            <v>DNIT 026/2004-ES</v>
          </cell>
        </row>
        <row r="1100">
          <cell r="A1100" t="str">
            <v>2 S 04 930 70</v>
          </cell>
          <cell r="B1100" t="str">
            <v>-</v>
          </cell>
          <cell r="C1100" t="str">
            <v>Caixa coletora de sarjeta - CCS 20 AC/BC</v>
          </cell>
          <cell r="D1100" t="str">
            <v>und</v>
          </cell>
          <cell r="H1100" t="str">
            <v>DNIT 026/2004-ES</v>
          </cell>
        </row>
        <row r="1101">
          <cell r="A1101" t="str">
            <v>2 S 04 931 01</v>
          </cell>
          <cell r="B1101" t="str">
            <v>-</v>
          </cell>
          <cell r="C1101" t="str">
            <v>Caixa coletora de talvegue - CCT 01</v>
          </cell>
          <cell r="D1101" t="str">
            <v>und</v>
          </cell>
          <cell r="H1101" t="str">
            <v>DNIT 026/2004-ES</v>
          </cell>
        </row>
        <row r="1102">
          <cell r="A1102" t="str">
            <v>2 S 04 931 02</v>
          </cell>
          <cell r="B1102" t="str">
            <v>-</v>
          </cell>
          <cell r="C1102" t="str">
            <v>Caixa coletora de talvegue - CCT 02</v>
          </cell>
          <cell r="D1102" t="str">
            <v>und</v>
          </cell>
          <cell r="H1102" t="str">
            <v>DNIT 026/2004-ES</v>
          </cell>
        </row>
        <row r="1103">
          <cell r="A1103" t="str">
            <v>2 S 04 931 03</v>
          </cell>
          <cell r="B1103" t="str">
            <v>-</v>
          </cell>
          <cell r="C1103" t="str">
            <v>Caixa coletora de talvegue - CCT 03</v>
          </cell>
          <cell r="D1103" t="str">
            <v>und</v>
          </cell>
          <cell r="H1103" t="str">
            <v>DNIT 026/2004-ES</v>
          </cell>
        </row>
        <row r="1104">
          <cell r="A1104" t="str">
            <v>2 S 04 931 04</v>
          </cell>
          <cell r="B1104" t="str">
            <v>-</v>
          </cell>
          <cell r="C1104" t="str">
            <v>Caixa coletora de talvegue - CCT 04</v>
          </cell>
          <cell r="D1104" t="str">
            <v>und</v>
          </cell>
          <cell r="H1104" t="str">
            <v>DNIT 026/2004-ES</v>
          </cell>
        </row>
        <row r="1105">
          <cell r="A1105" t="str">
            <v>2 S 04 931 05</v>
          </cell>
          <cell r="B1105" t="str">
            <v>-</v>
          </cell>
          <cell r="C1105" t="str">
            <v>Caixa coletora de talvegue - CCT 05</v>
          </cell>
          <cell r="D1105" t="str">
            <v>und</v>
          </cell>
          <cell r="H1105" t="str">
            <v>DNIT 026/2004-ES</v>
          </cell>
        </row>
        <row r="1106">
          <cell r="A1106" t="str">
            <v>2 S 04 931 06</v>
          </cell>
          <cell r="B1106" t="str">
            <v>-</v>
          </cell>
          <cell r="C1106" t="str">
            <v>Caixa coletora de talvegue - CCT 06</v>
          </cell>
          <cell r="D1106" t="str">
            <v>und</v>
          </cell>
          <cell r="H1106" t="str">
            <v>DNIT 026/2004-ES</v>
          </cell>
        </row>
        <row r="1107">
          <cell r="A1107" t="str">
            <v>2 S 04 931 07</v>
          </cell>
          <cell r="B1107" t="str">
            <v>-</v>
          </cell>
          <cell r="C1107" t="str">
            <v>Caixa coletora de talvegue - CCT 07</v>
          </cell>
          <cell r="D1107" t="str">
            <v>und</v>
          </cell>
          <cell r="H1107" t="str">
            <v>DNIT 026/2004-ES</v>
          </cell>
        </row>
        <row r="1108">
          <cell r="A1108" t="str">
            <v>2 S 04 931 08</v>
          </cell>
          <cell r="B1108" t="str">
            <v>-</v>
          </cell>
          <cell r="C1108" t="str">
            <v>Caixa coletora de talvegue - CCT 08</v>
          </cell>
          <cell r="D1108" t="str">
            <v>und</v>
          </cell>
          <cell r="H1108" t="str">
            <v>DNIT 026/2004-ES</v>
          </cell>
        </row>
        <row r="1109">
          <cell r="A1109" t="str">
            <v>2 S 04 931 09</v>
          </cell>
          <cell r="B1109" t="str">
            <v>-</v>
          </cell>
          <cell r="C1109" t="str">
            <v>Caixa coletora de talvegue - CCT 09</v>
          </cell>
          <cell r="D1109" t="str">
            <v>und</v>
          </cell>
          <cell r="H1109" t="str">
            <v>DNIT 026/2004-ES</v>
          </cell>
        </row>
        <row r="1110">
          <cell r="A1110" t="str">
            <v>2 S 04 931 10</v>
          </cell>
          <cell r="B1110" t="str">
            <v>-</v>
          </cell>
          <cell r="C1110" t="str">
            <v>Caixa coletora de talvegue - CCT 10</v>
          </cell>
          <cell r="D1110" t="str">
            <v>und</v>
          </cell>
          <cell r="H1110" t="str">
            <v>DNIT 026/2004-ES</v>
          </cell>
        </row>
        <row r="1111">
          <cell r="A1111" t="str">
            <v>2 S 04 931 11</v>
          </cell>
          <cell r="B1111" t="str">
            <v>-</v>
          </cell>
          <cell r="C1111" t="str">
            <v>Caixa coletora de talvegue - CCT 11</v>
          </cell>
          <cell r="D1111" t="str">
            <v>und</v>
          </cell>
          <cell r="H1111" t="str">
            <v>DNIT 026/2004-ES</v>
          </cell>
        </row>
        <row r="1112">
          <cell r="A1112" t="str">
            <v>2 S 04 931 12</v>
          </cell>
          <cell r="B1112" t="str">
            <v>-</v>
          </cell>
          <cell r="C1112" t="str">
            <v>Caixa coletora de talvegue - CCT 12</v>
          </cell>
          <cell r="D1112" t="str">
            <v>und</v>
          </cell>
          <cell r="H1112" t="str">
            <v>DNIT 026/2004-ES</v>
          </cell>
        </row>
        <row r="1113">
          <cell r="A1113" t="str">
            <v>2 S 04 931 13</v>
          </cell>
          <cell r="B1113" t="str">
            <v>-</v>
          </cell>
          <cell r="C1113" t="str">
            <v>Caixa coletora de talvegue - CCT 13</v>
          </cell>
          <cell r="D1113" t="str">
            <v>und</v>
          </cell>
          <cell r="H1113" t="str">
            <v>DNIT 026/2004-ES</v>
          </cell>
        </row>
        <row r="1114">
          <cell r="A1114" t="str">
            <v>2 S 04 931 14</v>
          </cell>
          <cell r="B1114" t="str">
            <v>-</v>
          </cell>
          <cell r="C1114" t="str">
            <v>Caixa coletora de talvegue - CCT 14</v>
          </cell>
          <cell r="D1114" t="str">
            <v>und</v>
          </cell>
          <cell r="H1114" t="str">
            <v>DNIT 026/2004-ES</v>
          </cell>
        </row>
        <row r="1115">
          <cell r="A1115" t="str">
            <v>2 S 04 931 15</v>
          </cell>
          <cell r="B1115" t="str">
            <v>-</v>
          </cell>
          <cell r="C1115" t="str">
            <v>Caixa coletora de talvegue - CCT 15</v>
          </cell>
          <cell r="D1115" t="str">
            <v>und</v>
          </cell>
          <cell r="H1115" t="str">
            <v>DNIT 026/2004-ES</v>
          </cell>
        </row>
        <row r="1116">
          <cell r="A1116" t="str">
            <v>2 S 04 931 16</v>
          </cell>
          <cell r="B1116" t="str">
            <v>-</v>
          </cell>
          <cell r="C1116" t="str">
            <v>Caixa coletora de talvegue - CCT 16</v>
          </cell>
          <cell r="D1116" t="str">
            <v>und</v>
          </cell>
          <cell r="H1116" t="str">
            <v>DNIT 026/2004-ES</v>
          </cell>
        </row>
        <row r="1117">
          <cell r="A1117" t="str">
            <v>2 S 04 931 17</v>
          </cell>
          <cell r="B1117" t="str">
            <v>-</v>
          </cell>
          <cell r="C1117" t="str">
            <v>Caixa coletora de talvegue - CCT 17</v>
          </cell>
          <cell r="D1117" t="str">
            <v>und</v>
          </cell>
          <cell r="H1117" t="str">
            <v>DNIT 026/2004-ES</v>
          </cell>
        </row>
        <row r="1118">
          <cell r="A1118" t="str">
            <v>2 S 04 931 18</v>
          </cell>
          <cell r="B1118" t="str">
            <v>-</v>
          </cell>
          <cell r="C1118" t="str">
            <v>Caixa coletora de talvegue - CCT 18</v>
          </cell>
          <cell r="D1118" t="str">
            <v>und</v>
          </cell>
          <cell r="H1118" t="str">
            <v>DNIT 026/2004-ES</v>
          </cell>
        </row>
        <row r="1119">
          <cell r="A1119" t="str">
            <v>2 S 04 931 19</v>
          </cell>
          <cell r="B1119" t="str">
            <v>-</v>
          </cell>
          <cell r="C1119" t="str">
            <v>Caixa coletora de talvegue - CCT 19</v>
          </cell>
          <cell r="D1119" t="str">
            <v>und</v>
          </cell>
          <cell r="H1119" t="str">
            <v>DNIT 026/2004-ES</v>
          </cell>
        </row>
        <row r="1120">
          <cell r="A1120" t="str">
            <v>2 S 04 931 20</v>
          </cell>
          <cell r="B1120" t="str">
            <v>-</v>
          </cell>
          <cell r="C1120" t="str">
            <v>Caixa coletora de talvegue - CCT 20</v>
          </cell>
          <cell r="D1120" t="str">
            <v>und</v>
          </cell>
          <cell r="H1120" t="str">
            <v>DNIT 026/2004-ES</v>
          </cell>
        </row>
        <row r="1121">
          <cell r="A1121" t="str">
            <v>2 S 04 931 51</v>
          </cell>
          <cell r="B1121" t="str">
            <v>-</v>
          </cell>
          <cell r="C1121" t="str">
            <v>Caixa coletora de talvegue - CCT 01 AC/BC</v>
          </cell>
          <cell r="D1121" t="str">
            <v>und</v>
          </cell>
          <cell r="H1121" t="str">
            <v>DNIT 026/2004-ES</v>
          </cell>
        </row>
        <row r="1122">
          <cell r="A1122" t="str">
            <v>2 S 04 931 52</v>
          </cell>
          <cell r="B1122" t="str">
            <v>-</v>
          </cell>
          <cell r="C1122" t="str">
            <v>Caixa coletora de talvegue - CCT 02 AC/BC</v>
          </cell>
          <cell r="D1122" t="str">
            <v>und</v>
          </cell>
          <cell r="H1122" t="str">
            <v>DNIT 026/2004-ES</v>
          </cell>
        </row>
        <row r="1123">
          <cell r="A1123" t="str">
            <v>2 S 04 931 53</v>
          </cell>
          <cell r="B1123" t="str">
            <v>-</v>
          </cell>
          <cell r="C1123" t="str">
            <v>Caixa coletora de talvegue - CCT 03 AC/BC</v>
          </cell>
          <cell r="D1123" t="str">
            <v>und</v>
          </cell>
          <cell r="H1123" t="str">
            <v>DNIT 026/2004-ES</v>
          </cell>
        </row>
        <row r="1124">
          <cell r="A1124" t="str">
            <v>2 S 04 931 54</v>
          </cell>
          <cell r="B1124" t="str">
            <v>-</v>
          </cell>
          <cell r="C1124" t="str">
            <v>Caixa coletora de talvegue - CCT 04 AC/BC</v>
          </cell>
          <cell r="D1124" t="str">
            <v>und</v>
          </cell>
          <cell r="H1124" t="str">
            <v>DNIT 026/2004-ES</v>
          </cell>
        </row>
        <row r="1125">
          <cell r="A1125" t="str">
            <v>2 S 04 931 55</v>
          </cell>
          <cell r="B1125" t="str">
            <v>-</v>
          </cell>
          <cell r="C1125" t="str">
            <v>Caixa coletora de talvegue - CCT 05 AC/BC</v>
          </cell>
          <cell r="D1125" t="str">
            <v>und</v>
          </cell>
          <cell r="H1125" t="str">
            <v>DNIT 026/2004-ES</v>
          </cell>
        </row>
        <row r="1126">
          <cell r="A1126" t="str">
            <v>2 S 04 931 56</v>
          </cell>
          <cell r="B1126" t="str">
            <v>-</v>
          </cell>
          <cell r="C1126" t="str">
            <v>Caixa coletora de talvegue - CCT 06 AC/BC</v>
          </cell>
          <cell r="D1126" t="str">
            <v>und</v>
          </cell>
          <cell r="H1126" t="str">
            <v>DNIT 026/2004-ES</v>
          </cell>
        </row>
        <row r="1127">
          <cell r="A1127" t="str">
            <v>2 S 04 931 57</v>
          </cell>
          <cell r="B1127" t="str">
            <v>-</v>
          </cell>
          <cell r="C1127" t="str">
            <v>Caixa coletora de talvegue - CCT 07 AC/BC</v>
          </cell>
          <cell r="D1127" t="str">
            <v>und</v>
          </cell>
          <cell r="H1127" t="str">
            <v>DNIT 026/2004-ES</v>
          </cell>
        </row>
        <row r="1128">
          <cell r="A1128" t="str">
            <v>2 S 04 931 58</v>
          </cell>
          <cell r="B1128" t="str">
            <v>-</v>
          </cell>
          <cell r="C1128" t="str">
            <v>Caixa coletora de talvegue - CCT 08 AC/BC</v>
          </cell>
          <cell r="D1128" t="str">
            <v>und</v>
          </cell>
          <cell r="H1128" t="str">
            <v>DNIT 026/2004-ES</v>
          </cell>
        </row>
        <row r="1129">
          <cell r="A1129" t="str">
            <v>2 S 04 931 59</v>
          </cell>
          <cell r="B1129" t="str">
            <v>-</v>
          </cell>
          <cell r="C1129" t="str">
            <v>Caixa coletora de talvegue - CCT 09 AC/BC</v>
          </cell>
          <cell r="D1129" t="str">
            <v>und</v>
          </cell>
          <cell r="H1129" t="str">
            <v>DNIT 026/2004-ES</v>
          </cell>
        </row>
        <row r="1130">
          <cell r="A1130" t="str">
            <v>2 S 04 931 60</v>
          </cell>
          <cell r="B1130" t="str">
            <v>-</v>
          </cell>
          <cell r="C1130" t="str">
            <v>Caixa coletora de talvegue - CCT 10 AC/BC</v>
          </cell>
          <cell r="D1130" t="str">
            <v>und</v>
          </cell>
          <cell r="H1130" t="str">
            <v>DNIT 026/2004-ES</v>
          </cell>
        </row>
        <row r="1131">
          <cell r="A1131" t="str">
            <v>2 S 04 931 61</v>
          </cell>
          <cell r="B1131" t="str">
            <v>-</v>
          </cell>
          <cell r="C1131" t="str">
            <v>Caixa coletora de talvegue - CCT 11 AC/BC</v>
          </cell>
          <cell r="D1131" t="str">
            <v>und</v>
          </cell>
          <cell r="H1131" t="str">
            <v>DNIT 026/2004-ES</v>
          </cell>
        </row>
        <row r="1132">
          <cell r="A1132" t="str">
            <v>2 S 04 931 62</v>
          </cell>
          <cell r="B1132" t="str">
            <v>-</v>
          </cell>
          <cell r="C1132" t="str">
            <v>Caixa coletora de talvegue - CCT 12 AC/BC</v>
          </cell>
          <cell r="D1132" t="str">
            <v>und</v>
          </cell>
          <cell r="H1132" t="str">
            <v>DNIT 026/2004-ES</v>
          </cell>
        </row>
        <row r="1133">
          <cell r="A1133" t="str">
            <v>2 S 04 931 63</v>
          </cell>
          <cell r="B1133" t="str">
            <v>-</v>
          </cell>
          <cell r="C1133" t="str">
            <v>Caixa coletora de talvegue - CCT 13 AC/BC</v>
          </cell>
          <cell r="D1133" t="str">
            <v>und</v>
          </cell>
          <cell r="H1133" t="str">
            <v>DNIT 026/2004-ES</v>
          </cell>
        </row>
        <row r="1134">
          <cell r="A1134" t="str">
            <v>2 S 04 931 64</v>
          </cell>
          <cell r="B1134" t="str">
            <v>-</v>
          </cell>
          <cell r="C1134" t="str">
            <v>Caixa coletora de talvegue - CCT 14 AC/BC</v>
          </cell>
          <cell r="D1134" t="str">
            <v>und</v>
          </cell>
          <cell r="H1134" t="str">
            <v>DNIT 026/2004-ES</v>
          </cell>
        </row>
        <row r="1135">
          <cell r="A1135" t="str">
            <v>2 S 04 931 65</v>
          </cell>
          <cell r="B1135" t="str">
            <v>-</v>
          </cell>
          <cell r="C1135" t="str">
            <v>Caixa coletora de talvegue - CCT 15 AC/BC</v>
          </cell>
          <cell r="D1135" t="str">
            <v>und</v>
          </cell>
          <cell r="H1135" t="str">
            <v>DNIT 026/2004-ES</v>
          </cell>
        </row>
        <row r="1136">
          <cell r="A1136" t="str">
            <v>2 S 04 931 66</v>
          </cell>
          <cell r="B1136" t="str">
            <v>-</v>
          </cell>
          <cell r="C1136" t="str">
            <v>Caixa coletora de talvegue - CCT 16 AC/BC</v>
          </cell>
          <cell r="D1136" t="str">
            <v>und</v>
          </cell>
          <cell r="H1136" t="str">
            <v>DNIT 026/2004-ES</v>
          </cell>
        </row>
        <row r="1137">
          <cell r="A1137" t="str">
            <v>2 S 04 931 67</v>
          </cell>
          <cell r="B1137" t="str">
            <v>-</v>
          </cell>
          <cell r="C1137" t="str">
            <v>Caixa coleotra de talvegue - CCT 17 AC/BC</v>
          </cell>
          <cell r="D1137" t="str">
            <v>und</v>
          </cell>
          <cell r="H1137" t="str">
            <v>DNIT 026/2004-ES</v>
          </cell>
        </row>
        <row r="1138">
          <cell r="A1138" t="str">
            <v>2 S 04 931 68</v>
          </cell>
          <cell r="B1138" t="str">
            <v>-</v>
          </cell>
          <cell r="C1138" t="str">
            <v>Caixa coletora de talvegue - CCT 18 AC/BC</v>
          </cell>
          <cell r="D1138" t="str">
            <v>und</v>
          </cell>
          <cell r="H1138" t="str">
            <v>DNIT 026/2004-ES</v>
          </cell>
        </row>
        <row r="1139">
          <cell r="A1139" t="str">
            <v>2 S 04 931 69</v>
          </cell>
          <cell r="B1139" t="str">
            <v>-</v>
          </cell>
          <cell r="C1139" t="str">
            <v>Caixa coletora de talvegue - CCT 19 AC/BC</v>
          </cell>
          <cell r="D1139" t="str">
            <v>und</v>
          </cell>
          <cell r="H1139" t="str">
            <v>DNIT 026/2004-ES</v>
          </cell>
        </row>
        <row r="1140">
          <cell r="A1140" t="str">
            <v>2 S 04 931 70</v>
          </cell>
          <cell r="B1140" t="str">
            <v>-</v>
          </cell>
          <cell r="C1140" t="str">
            <v>Caixa coletora de talvegue - CCT 20 AC/BC</v>
          </cell>
          <cell r="D1140" t="str">
            <v>und</v>
          </cell>
          <cell r="H1140" t="str">
            <v>DNIT 026/2004-ES</v>
          </cell>
        </row>
        <row r="1141">
          <cell r="A1141" t="str">
            <v>2 S 04 940 01</v>
          </cell>
          <cell r="B1141" t="str">
            <v>-</v>
          </cell>
          <cell r="C1141" t="str">
            <v>Descida d'água tipo rap. - calha concr. - DAR 01</v>
          </cell>
          <cell r="D1141" t="str">
            <v>m</v>
          </cell>
          <cell r="H1141" t="str">
            <v>DNIT 021/2004-ES</v>
          </cell>
        </row>
        <row r="1142">
          <cell r="A1142" t="str">
            <v>2 S 04 940 02</v>
          </cell>
          <cell r="B1142" t="str">
            <v>-</v>
          </cell>
          <cell r="C1142" t="str">
            <v>Descida d'água tipo rap. - canal retang.- DAR 02</v>
          </cell>
          <cell r="D1142" t="str">
            <v>m</v>
          </cell>
          <cell r="H1142" t="str">
            <v>DNIT 021/2004-ES</v>
          </cell>
        </row>
        <row r="1143">
          <cell r="A1143" t="str">
            <v>2 S 04 940 03</v>
          </cell>
          <cell r="B1143" t="str">
            <v>-</v>
          </cell>
          <cell r="C1143" t="str">
            <v>Descida d'água tipo rap. - canal retang.- DAR 03</v>
          </cell>
          <cell r="D1143" t="str">
            <v>m</v>
          </cell>
          <cell r="H1143" t="str">
            <v>DNIT 021/2004-ES</v>
          </cell>
        </row>
        <row r="1144">
          <cell r="A1144" t="str">
            <v>2 S 04 940 04</v>
          </cell>
          <cell r="B1144" t="str">
            <v>-</v>
          </cell>
          <cell r="C1144" t="str">
            <v>Descida d'água tipo rap. - calha metálica - DAR 04</v>
          </cell>
          <cell r="D1144" t="str">
            <v>m</v>
          </cell>
          <cell r="H1144" t="str">
            <v>DNIT 021/2004-ES</v>
          </cell>
        </row>
        <row r="1145">
          <cell r="A1145" t="str">
            <v>2 S 04 940 51</v>
          </cell>
          <cell r="B1145" t="str">
            <v>-</v>
          </cell>
          <cell r="C1145" t="str">
            <v>Descida d'água tipo rap.calha concreto-DAR 01AC/BC</v>
          </cell>
          <cell r="D1145" t="str">
            <v>m</v>
          </cell>
          <cell r="H1145" t="str">
            <v>DNIT 021/2004-ES</v>
          </cell>
        </row>
        <row r="1146">
          <cell r="A1146" t="str">
            <v>2 S 04 940 52</v>
          </cell>
          <cell r="B1146" t="str">
            <v>-</v>
          </cell>
          <cell r="C1146" t="str">
            <v>Descida d'água tipo rap.canal retang.-DAR 02 AC/BC</v>
          </cell>
          <cell r="D1146" t="str">
            <v>m</v>
          </cell>
          <cell r="H1146" t="str">
            <v>DNIT 021/2004-ES</v>
          </cell>
        </row>
        <row r="1147">
          <cell r="A1147" t="str">
            <v>2 S 04 940 53</v>
          </cell>
          <cell r="B1147" t="str">
            <v>-</v>
          </cell>
          <cell r="C1147" t="str">
            <v>Descida d'água tipo rap.canal retang.-DAR 03 AC/BC</v>
          </cell>
          <cell r="D1147" t="str">
            <v>m</v>
          </cell>
          <cell r="H1147" t="str">
            <v>DNIT 021/2004-ES</v>
          </cell>
        </row>
        <row r="1148">
          <cell r="A1148" t="str">
            <v>2 S 04 940 54</v>
          </cell>
          <cell r="B1148" t="str">
            <v>-</v>
          </cell>
          <cell r="C1148" t="str">
            <v>Descida d'água tipo rap.calha metál.-DAR 04 AC/BC</v>
          </cell>
          <cell r="D1148" t="str">
            <v>m</v>
          </cell>
          <cell r="H1148" t="str">
            <v>DNIT 021/2004-ES</v>
          </cell>
        </row>
        <row r="1149">
          <cell r="A1149" t="str">
            <v>2 S 04 941 01</v>
          </cell>
          <cell r="B1149" t="str">
            <v>-</v>
          </cell>
          <cell r="C1149" t="str">
            <v>Descida d'água aterros em degraus - DAD 01</v>
          </cell>
          <cell r="D1149" t="str">
            <v>m</v>
          </cell>
          <cell r="H1149" t="str">
            <v>DNIT 021/2004-ES</v>
          </cell>
        </row>
        <row r="1150">
          <cell r="A1150" t="str">
            <v>2 S 04 941 02</v>
          </cell>
          <cell r="B1150" t="str">
            <v>-</v>
          </cell>
          <cell r="C1150" t="str">
            <v>Descida d'água aterros em degraus - arm - DAD 02</v>
          </cell>
          <cell r="D1150" t="str">
            <v>m</v>
          </cell>
          <cell r="H1150" t="str">
            <v>DNIT 021/2004-ES</v>
          </cell>
        </row>
        <row r="1151">
          <cell r="A1151" t="str">
            <v>2 S 04 941 03</v>
          </cell>
          <cell r="B1151" t="str">
            <v>-</v>
          </cell>
          <cell r="C1151" t="str">
            <v>Descida d'água aterros em degraus - DAD 03</v>
          </cell>
          <cell r="D1151" t="str">
            <v>m</v>
          </cell>
          <cell r="H1151" t="str">
            <v>DNIT 021/2004-ES</v>
          </cell>
        </row>
        <row r="1152">
          <cell r="A1152" t="str">
            <v>2 S 04 941 04</v>
          </cell>
          <cell r="B1152" t="str">
            <v>-</v>
          </cell>
          <cell r="C1152" t="str">
            <v>Descida d'água aterros em degraus - arm - DAD 04</v>
          </cell>
          <cell r="D1152" t="str">
            <v>m</v>
          </cell>
          <cell r="H1152" t="str">
            <v>DNIT 021/2004-ES</v>
          </cell>
        </row>
        <row r="1153">
          <cell r="A1153" t="str">
            <v>2 S 04 941 05</v>
          </cell>
          <cell r="B1153" t="str">
            <v>-</v>
          </cell>
          <cell r="C1153" t="str">
            <v>Descida d'água aterros em degraus - DAD 05</v>
          </cell>
          <cell r="D1153" t="str">
            <v>m</v>
          </cell>
          <cell r="H1153" t="str">
            <v>DNIT 021/2004-ES</v>
          </cell>
        </row>
        <row r="1154">
          <cell r="A1154" t="str">
            <v>2 S 04 941 06</v>
          </cell>
          <cell r="B1154" t="str">
            <v>-</v>
          </cell>
          <cell r="C1154" t="str">
            <v>Descida d'água aterros em degraus - arm - DAD 06</v>
          </cell>
          <cell r="D1154" t="str">
            <v>m</v>
          </cell>
          <cell r="H1154" t="str">
            <v>DNIT 021/2004-ES</v>
          </cell>
        </row>
        <row r="1155">
          <cell r="A1155" t="str">
            <v>2 S 04 941 07</v>
          </cell>
          <cell r="B1155" t="str">
            <v>-</v>
          </cell>
          <cell r="C1155" t="str">
            <v>Descida d'água aterros em degraus - DAD 07</v>
          </cell>
          <cell r="D1155" t="str">
            <v>m</v>
          </cell>
          <cell r="H1155" t="str">
            <v>DNIT 021/2004-ES</v>
          </cell>
        </row>
        <row r="1156">
          <cell r="A1156" t="str">
            <v>2 S 04 941 08</v>
          </cell>
          <cell r="B1156" t="str">
            <v>-</v>
          </cell>
          <cell r="C1156" t="str">
            <v>Descida d'água aterros em degraus - arm - DAD 08</v>
          </cell>
          <cell r="D1156" t="str">
            <v>m</v>
          </cell>
          <cell r="H1156" t="str">
            <v>DNIT 021/2004-ES</v>
          </cell>
        </row>
        <row r="1157">
          <cell r="A1157" t="str">
            <v>2 S 04 941 09</v>
          </cell>
          <cell r="B1157" t="str">
            <v>-</v>
          </cell>
          <cell r="C1157" t="str">
            <v>Descida d'água aterros em degraus - DAD 09</v>
          </cell>
          <cell r="D1157" t="str">
            <v>m</v>
          </cell>
          <cell r="H1157" t="str">
            <v>DNIT 021/2004-ES</v>
          </cell>
        </row>
        <row r="1158">
          <cell r="A1158" t="str">
            <v>2 S 04 941 10</v>
          </cell>
          <cell r="B1158" t="str">
            <v>-</v>
          </cell>
          <cell r="C1158" t="str">
            <v>Descida d'água aterros em degraus - arm - DAD 10</v>
          </cell>
          <cell r="D1158" t="str">
            <v>m</v>
          </cell>
          <cell r="H1158" t="str">
            <v>DNIT 021/2004-ES</v>
          </cell>
        </row>
        <row r="1159">
          <cell r="A1159" t="str">
            <v>2 S 04 941 11</v>
          </cell>
          <cell r="B1159" t="str">
            <v>-</v>
          </cell>
          <cell r="C1159" t="str">
            <v>Descida d'água aterros em degraus - DAD 11</v>
          </cell>
          <cell r="D1159" t="str">
            <v>m</v>
          </cell>
          <cell r="H1159" t="str">
            <v>DNIT 021/2004-ES</v>
          </cell>
        </row>
        <row r="1160">
          <cell r="A1160" t="str">
            <v>2 S 04 941 12</v>
          </cell>
          <cell r="B1160" t="str">
            <v>-</v>
          </cell>
          <cell r="C1160" t="str">
            <v>Descida d'água aterros em degraus - arm - dad 12</v>
          </cell>
          <cell r="D1160" t="str">
            <v>m</v>
          </cell>
          <cell r="H1160" t="str">
            <v>DNIT 021/2004-ES</v>
          </cell>
        </row>
        <row r="1161">
          <cell r="A1161" t="str">
            <v>2 S 04 941 13</v>
          </cell>
          <cell r="B1161" t="str">
            <v>-</v>
          </cell>
          <cell r="C1161" t="str">
            <v>Descida d'água aterros em degraus - DAD 13</v>
          </cell>
          <cell r="D1161" t="str">
            <v>m</v>
          </cell>
          <cell r="H1161" t="str">
            <v>DNIT 021/2004-ES</v>
          </cell>
        </row>
        <row r="1162">
          <cell r="A1162" t="str">
            <v>2 S 04 941 14</v>
          </cell>
          <cell r="B1162" t="str">
            <v>-</v>
          </cell>
          <cell r="C1162" t="str">
            <v>Descida d'água aterros em degraus - arm - DAD 14</v>
          </cell>
          <cell r="D1162" t="str">
            <v>m</v>
          </cell>
          <cell r="H1162" t="str">
            <v>DNIT 021/2004-ES</v>
          </cell>
        </row>
        <row r="1163">
          <cell r="A1163" t="str">
            <v>2 S 04 941 15</v>
          </cell>
          <cell r="B1163" t="str">
            <v>-</v>
          </cell>
          <cell r="C1163" t="str">
            <v>Descida d'água aterros em degraus - DAD 15</v>
          </cell>
          <cell r="D1163" t="str">
            <v>m</v>
          </cell>
          <cell r="H1163" t="str">
            <v>DNIT 021/2004-ES</v>
          </cell>
        </row>
        <row r="1164">
          <cell r="A1164" t="str">
            <v>2 S 04 941 16</v>
          </cell>
          <cell r="B1164" t="str">
            <v>-</v>
          </cell>
          <cell r="C1164" t="str">
            <v>Descida d'água aterros em degraus - arm - DAD 16</v>
          </cell>
          <cell r="D1164" t="str">
            <v>m</v>
          </cell>
          <cell r="H1164" t="str">
            <v>DNIT 021/2004-ES</v>
          </cell>
        </row>
        <row r="1165">
          <cell r="A1165" t="str">
            <v>2 S 04 941 17</v>
          </cell>
          <cell r="B1165" t="str">
            <v>-</v>
          </cell>
          <cell r="C1165" t="str">
            <v>Descida d'água aterros em degraus - DAD 17</v>
          </cell>
          <cell r="D1165" t="str">
            <v>m</v>
          </cell>
          <cell r="H1165" t="str">
            <v>DNIT 021/2004-ES</v>
          </cell>
        </row>
        <row r="1166">
          <cell r="A1166" t="str">
            <v>2 S 04 941 18</v>
          </cell>
          <cell r="B1166" t="str">
            <v>-</v>
          </cell>
          <cell r="C1166" t="str">
            <v>Descida d'água aterros em degraus - arm - DAD 18</v>
          </cell>
          <cell r="D1166" t="str">
            <v>m</v>
          </cell>
          <cell r="H1166" t="str">
            <v>DNIT 021/2004-ES</v>
          </cell>
        </row>
        <row r="1167">
          <cell r="A1167" t="str">
            <v>2 S 04 941 31</v>
          </cell>
          <cell r="B1167" t="str">
            <v>-</v>
          </cell>
          <cell r="C1167" t="str">
            <v>Descida d'água cortes em degraus - DCD 01</v>
          </cell>
          <cell r="D1167" t="str">
            <v>m</v>
          </cell>
          <cell r="H1167" t="str">
            <v>DNIT 021/2004-ES</v>
          </cell>
        </row>
        <row r="1168">
          <cell r="A1168" t="str">
            <v>2 S 04 941 32</v>
          </cell>
          <cell r="B1168" t="str">
            <v>-</v>
          </cell>
          <cell r="C1168" t="str">
            <v>Descida d'água cortes em degraus - arm - DCD 02</v>
          </cell>
          <cell r="D1168" t="str">
            <v>m</v>
          </cell>
          <cell r="H1168" t="str">
            <v>DNIT 021/2004-ES</v>
          </cell>
        </row>
        <row r="1169">
          <cell r="A1169" t="str">
            <v>2 S 04 941 33</v>
          </cell>
          <cell r="B1169" t="str">
            <v>-</v>
          </cell>
          <cell r="C1169" t="str">
            <v>Descida d'água cortes em degraus - DCD 03</v>
          </cell>
          <cell r="D1169" t="str">
            <v>m</v>
          </cell>
          <cell r="H1169" t="str">
            <v>DNIT 021/2004-ES</v>
          </cell>
        </row>
        <row r="1170">
          <cell r="A1170" t="str">
            <v>2 S 04 941 34</v>
          </cell>
          <cell r="B1170" t="str">
            <v>-</v>
          </cell>
          <cell r="C1170" t="str">
            <v>Descida d'água cortes em degraus - arm - DCD 04</v>
          </cell>
          <cell r="D1170" t="str">
            <v>m</v>
          </cell>
          <cell r="H1170" t="str">
            <v>DNIT 021/2004-ES</v>
          </cell>
        </row>
        <row r="1171">
          <cell r="A1171" t="str">
            <v>2 S 04 941 51</v>
          </cell>
          <cell r="B1171" t="str">
            <v>-</v>
          </cell>
          <cell r="C1171" t="str">
            <v>Descida d'água aterros em degraus - DAD 01 AC/BC</v>
          </cell>
          <cell r="D1171" t="str">
            <v>m</v>
          </cell>
          <cell r="H1171" t="str">
            <v>DNIT 021/2004-ES</v>
          </cell>
        </row>
        <row r="1172">
          <cell r="A1172" t="str">
            <v>2 S 04 941 52</v>
          </cell>
          <cell r="B1172" t="str">
            <v>-</v>
          </cell>
          <cell r="C1172" t="str">
            <v>Descida d'água aterros em degraus arm-DAD 02 AC/BC</v>
          </cell>
          <cell r="D1172" t="str">
            <v>m</v>
          </cell>
          <cell r="H1172" t="str">
            <v>DNIT 021/2004-ES</v>
          </cell>
        </row>
        <row r="1173">
          <cell r="A1173" t="str">
            <v>2 S 04 941 53</v>
          </cell>
          <cell r="B1173" t="str">
            <v>-</v>
          </cell>
          <cell r="C1173" t="str">
            <v>Descida d'água aterros em degraus - DAD 03 AC/BC</v>
          </cell>
          <cell r="D1173" t="str">
            <v>m</v>
          </cell>
          <cell r="H1173" t="str">
            <v>DNIT 021/2004-ES</v>
          </cell>
        </row>
        <row r="1174">
          <cell r="A1174" t="str">
            <v>2 S 04 941 54</v>
          </cell>
          <cell r="B1174" t="str">
            <v>-</v>
          </cell>
          <cell r="C1174" t="str">
            <v>Descida d'água aterros em degraus arm-DAD 04 AC/BC</v>
          </cell>
          <cell r="D1174" t="str">
            <v>m</v>
          </cell>
          <cell r="H1174" t="str">
            <v>DNIT 021/2004-ES</v>
          </cell>
        </row>
        <row r="1175">
          <cell r="A1175" t="str">
            <v>2 S 04 941 55</v>
          </cell>
          <cell r="B1175" t="str">
            <v>-</v>
          </cell>
          <cell r="C1175" t="str">
            <v>Descida d'água aterros em degraus-DAD 05 AC/BC</v>
          </cell>
          <cell r="D1175" t="str">
            <v>m</v>
          </cell>
          <cell r="H1175" t="str">
            <v>DNIT 021/2004-ES</v>
          </cell>
        </row>
        <row r="1176">
          <cell r="A1176" t="str">
            <v>2 S 04 941 56</v>
          </cell>
          <cell r="B1176" t="str">
            <v>-</v>
          </cell>
          <cell r="C1176" t="str">
            <v>Descida d'água aterros em degraus - DAD 06 AC/BC</v>
          </cell>
          <cell r="D1176" t="str">
            <v>m</v>
          </cell>
          <cell r="H1176" t="str">
            <v>DNIT 021/2004-ES</v>
          </cell>
        </row>
        <row r="1177">
          <cell r="A1177" t="str">
            <v>2 S 04 941 57</v>
          </cell>
          <cell r="B1177" t="str">
            <v>-</v>
          </cell>
          <cell r="C1177" t="str">
            <v>Descida d'água aterros em degraus - DAD 07 AC/BC</v>
          </cell>
          <cell r="D1177" t="str">
            <v>m</v>
          </cell>
          <cell r="H1177" t="str">
            <v>DNIT 021/2004-ES</v>
          </cell>
        </row>
        <row r="1178">
          <cell r="A1178" t="str">
            <v>2 S 04 941 58</v>
          </cell>
          <cell r="B1178" t="str">
            <v>-</v>
          </cell>
          <cell r="C1178" t="str">
            <v>Descida d'água aterros em degraus arm-DAD 08 AC/BC</v>
          </cell>
          <cell r="D1178" t="str">
            <v>m</v>
          </cell>
          <cell r="H1178" t="str">
            <v>DNIT 021/2004-ES</v>
          </cell>
        </row>
        <row r="1179">
          <cell r="A1179" t="str">
            <v>2 S 04 941 59</v>
          </cell>
          <cell r="B1179" t="str">
            <v>-</v>
          </cell>
          <cell r="C1179" t="str">
            <v>Descida d'água aterros em degraus - DAD 09 AC/BC</v>
          </cell>
          <cell r="D1179" t="str">
            <v>m</v>
          </cell>
          <cell r="H1179" t="str">
            <v>DNIT 021/2004-ES</v>
          </cell>
        </row>
        <row r="1180">
          <cell r="A1180" t="str">
            <v>2 S 04 941 60</v>
          </cell>
          <cell r="B1180" t="str">
            <v>-</v>
          </cell>
          <cell r="C1180" t="str">
            <v>Descida d'água aterros em degraus arm-DAD 10 AC/BC</v>
          </cell>
          <cell r="D1180" t="str">
            <v>m</v>
          </cell>
          <cell r="H1180" t="str">
            <v>DNIT 021/2004-ES</v>
          </cell>
        </row>
        <row r="1181">
          <cell r="A1181" t="str">
            <v>2 S 04 941 61</v>
          </cell>
          <cell r="B1181" t="str">
            <v>-</v>
          </cell>
          <cell r="C1181" t="str">
            <v>Descida d'água aterros em degraus - DAD 11 AC/BC</v>
          </cell>
          <cell r="D1181" t="str">
            <v>m</v>
          </cell>
          <cell r="H1181" t="str">
            <v>DNIT 021/2004-ES</v>
          </cell>
        </row>
        <row r="1182">
          <cell r="A1182" t="str">
            <v>2 S 04 941 62</v>
          </cell>
          <cell r="B1182" t="str">
            <v>-</v>
          </cell>
          <cell r="C1182" t="str">
            <v>Descida d'água aterros em degraus arm-DAD 12 AC/BC</v>
          </cell>
          <cell r="D1182" t="str">
            <v>m</v>
          </cell>
          <cell r="H1182" t="str">
            <v>DNIT 021/2004-ES</v>
          </cell>
        </row>
        <row r="1183">
          <cell r="A1183" t="str">
            <v>2 S 04 941 63</v>
          </cell>
          <cell r="B1183" t="str">
            <v>-</v>
          </cell>
          <cell r="C1183" t="str">
            <v>Descida d'água aterros em degraus - DAD 13 AC/BC</v>
          </cell>
          <cell r="D1183" t="str">
            <v>m</v>
          </cell>
          <cell r="H1183" t="str">
            <v>DNIT 021/2004-ES</v>
          </cell>
        </row>
        <row r="1184">
          <cell r="A1184" t="str">
            <v>2 S 04 941 64</v>
          </cell>
          <cell r="B1184" t="str">
            <v>-</v>
          </cell>
          <cell r="C1184" t="str">
            <v>Descida d'água aterros em degraus arm-DAD 14 AC/BC</v>
          </cell>
          <cell r="D1184" t="str">
            <v>m</v>
          </cell>
          <cell r="H1184" t="str">
            <v>DNIT 021/2004-ES</v>
          </cell>
        </row>
        <row r="1185">
          <cell r="A1185" t="str">
            <v>2 S 04 941 65</v>
          </cell>
          <cell r="B1185" t="str">
            <v>-</v>
          </cell>
          <cell r="C1185" t="str">
            <v>Descida d'água aterros em degraus - DAD 15 AC/BC</v>
          </cell>
          <cell r="D1185" t="str">
            <v>m</v>
          </cell>
          <cell r="H1185" t="str">
            <v>DNIT 021/2004-ES</v>
          </cell>
        </row>
        <row r="1186">
          <cell r="A1186" t="str">
            <v>2 S 04 941 66</v>
          </cell>
          <cell r="B1186" t="str">
            <v>-</v>
          </cell>
          <cell r="C1186" t="str">
            <v>Descida d'água aterros em degraus arm-DAD 16 AC/BC</v>
          </cell>
          <cell r="D1186" t="str">
            <v>m</v>
          </cell>
          <cell r="H1186" t="str">
            <v>DNIT 021/2004-ES</v>
          </cell>
        </row>
        <row r="1187">
          <cell r="A1187" t="str">
            <v>2 S 04 941 67</v>
          </cell>
          <cell r="B1187" t="str">
            <v>-</v>
          </cell>
          <cell r="C1187" t="str">
            <v>Descida d'água aterros em degraus - DAD 17 AC/BC</v>
          </cell>
          <cell r="D1187" t="str">
            <v>m</v>
          </cell>
          <cell r="H1187" t="str">
            <v>DNIT 021/2004-ES</v>
          </cell>
        </row>
        <row r="1188">
          <cell r="A1188" t="str">
            <v>2 S 04 941 68</v>
          </cell>
          <cell r="B1188" t="str">
            <v>-</v>
          </cell>
          <cell r="C1188" t="str">
            <v>Descida d'água aterros em degraus arm-DAD 18 AC/BC</v>
          </cell>
          <cell r="D1188" t="str">
            <v>m</v>
          </cell>
          <cell r="H1188" t="str">
            <v>DNIT 021/2004-ES</v>
          </cell>
        </row>
        <row r="1189">
          <cell r="A1189" t="str">
            <v>2 S 04 941 81</v>
          </cell>
          <cell r="B1189" t="str">
            <v>-</v>
          </cell>
          <cell r="C1189" t="str">
            <v>Descida d'água cortes em degraus - DCD 01 AC/BC</v>
          </cell>
          <cell r="D1189" t="str">
            <v>m</v>
          </cell>
          <cell r="H1189" t="str">
            <v>DNIT 021/2004-ES</v>
          </cell>
        </row>
        <row r="1190">
          <cell r="A1190" t="str">
            <v>2 S 04 941 82</v>
          </cell>
          <cell r="B1190" t="str">
            <v>-</v>
          </cell>
          <cell r="C1190" t="str">
            <v>Descida d'água cortes em degraus arm-DCD 02 AC/BC</v>
          </cell>
          <cell r="D1190" t="str">
            <v>m</v>
          </cell>
          <cell r="H1190" t="str">
            <v>DNIT 021/2004-ES</v>
          </cell>
        </row>
        <row r="1191">
          <cell r="A1191" t="str">
            <v>2 S 04 941 83</v>
          </cell>
          <cell r="B1191" t="str">
            <v>-</v>
          </cell>
          <cell r="C1191" t="str">
            <v>Descida d'água cortes em degraus - DCD 03 AC/BC</v>
          </cell>
          <cell r="D1191" t="str">
            <v>m</v>
          </cell>
          <cell r="H1191" t="str">
            <v>DNIT 021/2004-ES</v>
          </cell>
        </row>
        <row r="1192">
          <cell r="A1192" t="str">
            <v>2 S 04 941 84</v>
          </cell>
          <cell r="B1192" t="str">
            <v>-</v>
          </cell>
          <cell r="C1192" t="str">
            <v>Descida d'água cortes em degraus arm-DCD 04 AC/BC</v>
          </cell>
          <cell r="D1192" t="str">
            <v>m</v>
          </cell>
          <cell r="H1192" t="str">
            <v>DNIT 021/2004-ES</v>
          </cell>
        </row>
        <row r="1193">
          <cell r="A1193" t="str">
            <v>2 S 04 942 01</v>
          </cell>
          <cell r="B1193" t="str">
            <v>-</v>
          </cell>
          <cell r="C1193" t="str">
            <v>Entrada d'água - EDA 01</v>
          </cell>
          <cell r="D1193" t="str">
            <v>und</v>
          </cell>
          <cell r="H1193" t="str">
            <v>DNIT 021/2004-ES</v>
          </cell>
        </row>
        <row r="1194">
          <cell r="A1194" t="str">
            <v>2 S 04 942 02</v>
          </cell>
          <cell r="B1194" t="str">
            <v>-</v>
          </cell>
          <cell r="C1194" t="str">
            <v>Entrada d'água - EDA 02</v>
          </cell>
          <cell r="D1194" t="str">
            <v>und</v>
          </cell>
          <cell r="H1194" t="str">
            <v>DNIT 021/2004-ES</v>
          </cell>
        </row>
        <row r="1195">
          <cell r="A1195" t="str">
            <v>2 S 04 942 51</v>
          </cell>
          <cell r="B1195" t="str">
            <v>-</v>
          </cell>
          <cell r="C1195" t="str">
            <v>Entrada d'água - EDA 01 AC/BC</v>
          </cell>
          <cell r="D1195" t="str">
            <v>und</v>
          </cell>
          <cell r="H1195" t="str">
            <v>DNIT 021/2004-ES</v>
          </cell>
        </row>
        <row r="1196">
          <cell r="A1196" t="str">
            <v>2 S 04 942 52</v>
          </cell>
          <cell r="B1196" t="str">
            <v>-</v>
          </cell>
          <cell r="C1196" t="str">
            <v>Entrada d'água - EDA 02 AC/BC</v>
          </cell>
          <cell r="D1196" t="str">
            <v>und</v>
          </cell>
          <cell r="H1196" t="str">
            <v>DNIT 021/2004-ES</v>
          </cell>
        </row>
        <row r="1197">
          <cell r="A1197" t="str">
            <v>2 S 04 950 01</v>
          </cell>
          <cell r="B1197" t="str">
            <v>-</v>
          </cell>
          <cell r="C1197" t="str">
            <v>Dissipador de energia - DES 01</v>
          </cell>
          <cell r="D1197" t="str">
            <v>und</v>
          </cell>
          <cell r="H1197" t="str">
            <v>DNIT 022/2004-ES</v>
          </cell>
        </row>
        <row r="1198">
          <cell r="A1198" t="str">
            <v>2 S 04 950 02</v>
          </cell>
          <cell r="B1198" t="str">
            <v>-</v>
          </cell>
          <cell r="C1198" t="str">
            <v>Dissipador de energia - DES 02</v>
          </cell>
          <cell r="D1198" t="str">
            <v>und</v>
          </cell>
          <cell r="H1198" t="str">
            <v>DNIT 022/2004-ES</v>
          </cell>
        </row>
        <row r="1199">
          <cell r="A1199" t="str">
            <v>2 S 04 950 03</v>
          </cell>
          <cell r="B1199" t="str">
            <v>-</v>
          </cell>
          <cell r="C1199" t="str">
            <v>Dissipador de energia - DES 03</v>
          </cell>
          <cell r="D1199" t="str">
            <v>und</v>
          </cell>
          <cell r="H1199" t="str">
            <v>DNIT 022/2004-ES</v>
          </cell>
        </row>
        <row r="1200">
          <cell r="A1200" t="str">
            <v>2 S 04 950 04</v>
          </cell>
          <cell r="B1200" t="str">
            <v>-</v>
          </cell>
          <cell r="C1200" t="str">
            <v>Dissipador de energia - DES04</v>
          </cell>
          <cell r="D1200" t="str">
            <v>und</v>
          </cell>
          <cell r="H1200" t="str">
            <v>DNIT 022/2004-ES</v>
          </cell>
        </row>
        <row r="1201">
          <cell r="A1201" t="str">
            <v>2 S 04 950 21</v>
          </cell>
          <cell r="B1201" t="str">
            <v>-</v>
          </cell>
          <cell r="C1201" t="str">
            <v>Dissipador de energia - DEB 01</v>
          </cell>
          <cell r="D1201" t="str">
            <v>und</v>
          </cell>
          <cell r="H1201" t="str">
            <v>DNIT 022/2004-ES</v>
          </cell>
        </row>
        <row r="1202">
          <cell r="A1202" t="str">
            <v>2 S 04 950 22</v>
          </cell>
          <cell r="B1202" t="str">
            <v>-</v>
          </cell>
          <cell r="C1202" t="str">
            <v>Dissipador de energia - DEB 02</v>
          </cell>
          <cell r="D1202" t="str">
            <v>und</v>
          </cell>
          <cell r="H1202" t="str">
            <v>DNIT 022/2004-ES</v>
          </cell>
        </row>
        <row r="1203">
          <cell r="A1203" t="str">
            <v>2 S 04 950 23</v>
          </cell>
          <cell r="B1203" t="str">
            <v>-</v>
          </cell>
          <cell r="C1203" t="str">
            <v>Dissipador de energia - DEB 03</v>
          </cell>
          <cell r="D1203" t="str">
            <v>und</v>
          </cell>
          <cell r="H1203" t="str">
            <v>DNIT 022/2004-ES</v>
          </cell>
        </row>
        <row r="1204">
          <cell r="A1204" t="str">
            <v>2 S 04 950 24</v>
          </cell>
          <cell r="B1204" t="str">
            <v>-</v>
          </cell>
          <cell r="C1204" t="str">
            <v>Dissipador de energia - DEB 04</v>
          </cell>
          <cell r="D1204" t="str">
            <v>und</v>
          </cell>
          <cell r="H1204" t="str">
            <v>DNIT 022/2004-ES</v>
          </cell>
        </row>
        <row r="1205">
          <cell r="A1205" t="str">
            <v>2 S 04 950 25</v>
          </cell>
          <cell r="B1205" t="str">
            <v>-</v>
          </cell>
          <cell r="C1205" t="str">
            <v>Dissipador de energia - DEB 05</v>
          </cell>
          <cell r="D1205" t="str">
            <v>und</v>
          </cell>
          <cell r="H1205" t="str">
            <v>DNIT 022/2004-ES</v>
          </cell>
        </row>
        <row r="1206">
          <cell r="A1206" t="str">
            <v>2 S 04 950 26</v>
          </cell>
          <cell r="B1206" t="str">
            <v>-</v>
          </cell>
          <cell r="C1206" t="str">
            <v>Dissipador de energia - DEB 06</v>
          </cell>
          <cell r="D1206" t="str">
            <v>und</v>
          </cell>
          <cell r="H1206" t="str">
            <v>DNIT 022/2004-ES</v>
          </cell>
        </row>
        <row r="1207">
          <cell r="A1207" t="str">
            <v>2 S 04 950 27</v>
          </cell>
          <cell r="B1207" t="str">
            <v>-</v>
          </cell>
          <cell r="C1207" t="str">
            <v>Dissipador de energia - DEB 07</v>
          </cell>
          <cell r="D1207" t="str">
            <v>und</v>
          </cell>
          <cell r="H1207" t="str">
            <v>DNIT 022/2004-ES</v>
          </cell>
        </row>
        <row r="1208">
          <cell r="A1208" t="str">
            <v>2 S 04 950 28</v>
          </cell>
          <cell r="B1208" t="str">
            <v>-</v>
          </cell>
          <cell r="C1208" t="str">
            <v>Dissipador de energia - DEB 08</v>
          </cell>
          <cell r="D1208" t="str">
            <v>und</v>
          </cell>
          <cell r="H1208" t="str">
            <v>DNIT 022/2004-ES</v>
          </cell>
        </row>
        <row r="1209">
          <cell r="A1209" t="str">
            <v>2 S 04 950 29</v>
          </cell>
          <cell r="B1209" t="str">
            <v>-</v>
          </cell>
          <cell r="C1209" t="str">
            <v>Dissipador de energia - DEB 09</v>
          </cell>
          <cell r="D1209" t="str">
            <v>und</v>
          </cell>
          <cell r="H1209" t="str">
            <v>DNIT 022/2004-ES</v>
          </cell>
        </row>
        <row r="1210">
          <cell r="A1210" t="str">
            <v>2 S 04 950 30</v>
          </cell>
          <cell r="B1210" t="str">
            <v>-</v>
          </cell>
          <cell r="C1210" t="str">
            <v>Dissipador de energia - DEB 10</v>
          </cell>
          <cell r="D1210" t="str">
            <v>und</v>
          </cell>
          <cell r="H1210" t="str">
            <v>DNIT 022/2004-ES</v>
          </cell>
        </row>
        <row r="1211">
          <cell r="A1211" t="str">
            <v>2 S 04 950 31</v>
          </cell>
          <cell r="B1211" t="str">
            <v>-</v>
          </cell>
          <cell r="C1211" t="str">
            <v>Dissipador de energia - DEB 11</v>
          </cell>
          <cell r="D1211" t="str">
            <v>und</v>
          </cell>
          <cell r="H1211" t="str">
            <v>DNIT 022/2004-ES</v>
          </cell>
        </row>
        <row r="1212">
          <cell r="A1212" t="str">
            <v>2 S 04 950 32</v>
          </cell>
          <cell r="B1212" t="str">
            <v>-</v>
          </cell>
          <cell r="C1212" t="str">
            <v>Dissipador de energia - DEB 12</v>
          </cell>
          <cell r="D1212" t="str">
            <v>und</v>
          </cell>
          <cell r="H1212" t="str">
            <v>DNIT 022/2004-ES</v>
          </cell>
        </row>
        <row r="1213">
          <cell r="A1213" t="str">
            <v>2 S 04 950 51</v>
          </cell>
          <cell r="B1213" t="str">
            <v>-</v>
          </cell>
          <cell r="C1213" t="str">
            <v>Dissipador de energia - DED 01</v>
          </cell>
          <cell r="D1213" t="str">
            <v>und</v>
          </cell>
          <cell r="H1213" t="str">
            <v>DNIT 022/2004-ES</v>
          </cell>
        </row>
        <row r="1214">
          <cell r="A1214" t="str">
            <v>2 S 04 950 61</v>
          </cell>
          <cell r="B1214" t="str">
            <v>-</v>
          </cell>
          <cell r="C1214" t="str">
            <v>Dissipador de energia - DES 01 AC/PC</v>
          </cell>
          <cell r="D1214" t="str">
            <v>und</v>
          </cell>
          <cell r="H1214" t="str">
            <v>DNIT 022/2004-ES</v>
          </cell>
        </row>
        <row r="1215">
          <cell r="A1215" t="str">
            <v>2 S 04 950 62</v>
          </cell>
          <cell r="B1215" t="str">
            <v>-</v>
          </cell>
          <cell r="C1215" t="str">
            <v>Dissipador de energia - DES 02 AC/PC</v>
          </cell>
          <cell r="D1215" t="str">
            <v>und</v>
          </cell>
          <cell r="H1215" t="str">
            <v>DNIT 022/2004-ES</v>
          </cell>
        </row>
        <row r="1216">
          <cell r="A1216" t="str">
            <v>2 S 04 950 63</v>
          </cell>
          <cell r="B1216" t="str">
            <v>-</v>
          </cell>
          <cell r="C1216" t="str">
            <v>Dissipador de energia - DES 03 AC/PC</v>
          </cell>
          <cell r="D1216" t="str">
            <v>und</v>
          </cell>
          <cell r="H1216" t="str">
            <v>DNIT 022/2004-ES</v>
          </cell>
        </row>
        <row r="1217">
          <cell r="A1217" t="str">
            <v>2 S 04 950 64</v>
          </cell>
          <cell r="B1217" t="str">
            <v>-</v>
          </cell>
          <cell r="C1217" t="str">
            <v>Dissipador de energia - DES 04 AC/PC</v>
          </cell>
          <cell r="D1217" t="str">
            <v>und</v>
          </cell>
          <cell r="H1217" t="str">
            <v>DNIT 022/2004-ES</v>
          </cell>
        </row>
        <row r="1218">
          <cell r="A1218" t="str">
            <v>2 S 04 950 71</v>
          </cell>
          <cell r="B1218" t="str">
            <v>-</v>
          </cell>
          <cell r="C1218" t="str">
            <v>Dissipador de energia - DEB 01 AC/BC/PC</v>
          </cell>
          <cell r="D1218" t="str">
            <v>und</v>
          </cell>
          <cell r="H1218" t="str">
            <v>DNIT 022/2004-ES</v>
          </cell>
        </row>
        <row r="1219">
          <cell r="A1219" t="str">
            <v>2 S 04 950 72</v>
          </cell>
          <cell r="B1219" t="str">
            <v>-</v>
          </cell>
          <cell r="C1219" t="str">
            <v>Dissipador de energia - DEB 02 AC/BC/PC</v>
          </cell>
          <cell r="D1219" t="str">
            <v>und</v>
          </cell>
          <cell r="H1219" t="str">
            <v>DNIT 022/2004-ES</v>
          </cell>
        </row>
        <row r="1220">
          <cell r="A1220" t="str">
            <v>2 S 04 950 73</v>
          </cell>
          <cell r="B1220" t="str">
            <v>-</v>
          </cell>
          <cell r="C1220" t="str">
            <v>Dissipador de energia - DEB 03 AC/BC/PC</v>
          </cell>
          <cell r="D1220" t="str">
            <v>und</v>
          </cell>
          <cell r="H1220" t="str">
            <v>DNIT 022/2004-ES</v>
          </cell>
        </row>
        <row r="1221">
          <cell r="A1221" t="str">
            <v>2 S 04 950 74</v>
          </cell>
          <cell r="B1221" t="str">
            <v>-</v>
          </cell>
          <cell r="C1221" t="str">
            <v>Dissipador de energia - DEB 04 AC/BC/PC</v>
          </cell>
          <cell r="D1221" t="str">
            <v>und</v>
          </cell>
          <cell r="H1221" t="str">
            <v>DNIT 022/2004-ES</v>
          </cell>
        </row>
        <row r="1222">
          <cell r="A1222" t="str">
            <v>2 S 04 950 75</v>
          </cell>
          <cell r="B1222" t="str">
            <v>-</v>
          </cell>
          <cell r="C1222" t="str">
            <v>Dissipador de energia - DEB 05 AC/BC/PC</v>
          </cell>
          <cell r="D1222" t="str">
            <v>und</v>
          </cell>
          <cell r="H1222" t="str">
            <v>DNIT 022/2004-ES</v>
          </cell>
        </row>
        <row r="1223">
          <cell r="A1223" t="str">
            <v>2 S 04 950 76</v>
          </cell>
          <cell r="B1223" t="str">
            <v>-</v>
          </cell>
          <cell r="C1223" t="str">
            <v>Dissipador de energia - DEB 06 AC/BC/PC</v>
          </cell>
          <cell r="D1223" t="str">
            <v>und</v>
          </cell>
          <cell r="H1223" t="str">
            <v>DNIT 022/2004-ES</v>
          </cell>
        </row>
        <row r="1224">
          <cell r="A1224" t="str">
            <v>2 S 04 950 77</v>
          </cell>
          <cell r="B1224" t="str">
            <v>-</v>
          </cell>
          <cell r="C1224" t="str">
            <v>Dissipador de energia - DEB 07 AC/BC/PC</v>
          </cell>
          <cell r="D1224" t="str">
            <v>und</v>
          </cell>
          <cell r="H1224" t="str">
            <v>DNIT 022/2004-ES</v>
          </cell>
        </row>
        <row r="1225">
          <cell r="A1225" t="str">
            <v>2 S 04 950 78</v>
          </cell>
          <cell r="B1225" t="str">
            <v>-</v>
          </cell>
          <cell r="C1225" t="str">
            <v>Dissipador de energia - DEB 08 AC/BC/PC</v>
          </cell>
          <cell r="D1225" t="str">
            <v>und</v>
          </cell>
          <cell r="H1225" t="str">
            <v>DNIT 022/2004-ES</v>
          </cell>
        </row>
        <row r="1226">
          <cell r="A1226" t="str">
            <v>2 S 04 950 79</v>
          </cell>
          <cell r="B1226" t="str">
            <v>-</v>
          </cell>
          <cell r="C1226" t="str">
            <v>Dissipador de energia - DEB 09 AC/BC/PC</v>
          </cell>
          <cell r="D1226" t="str">
            <v>und</v>
          </cell>
          <cell r="H1226" t="str">
            <v>DNIT 022/2004-ES</v>
          </cell>
        </row>
        <row r="1227">
          <cell r="A1227" t="str">
            <v>2 S 04 950 80</v>
          </cell>
          <cell r="B1227" t="str">
            <v>-</v>
          </cell>
          <cell r="C1227" t="str">
            <v>Dissipador de energia - DEB 10 AC/BC/PC</v>
          </cell>
          <cell r="D1227" t="str">
            <v>und</v>
          </cell>
          <cell r="H1227" t="str">
            <v>DNIT 022/2004-ES</v>
          </cell>
        </row>
        <row r="1228">
          <cell r="A1228" t="str">
            <v>2 S 04 950 81</v>
          </cell>
          <cell r="B1228" t="str">
            <v>-</v>
          </cell>
          <cell r="C1228" t="str">
            <v>Dissipador de energia - DEB 11 AC/BC/PC</v>
          </cell>
          <cell r="D1228" t="str">
            <v>und</v>
          </cell>
          <cell r="H1228" t="str">
            <v>DNIT 022/2004-ES</v>
          </cell>
        </row>
        <row r="1229">
          <cell r="A1229" t="str">
            <v>2 S 04 950 82</v>
          </cell>
          <cell r="B1229" t="str">
            <v>-</v>
          </cell>
          <cell r="C1229" t="str">
            <v>Dissipador de energia - DEB 12 AC/BC/PC</v>
          </cell>
          <cell r="D1229" t="str">
            <v>und</v>
          </cell>
          <cell r="H1229" t="str">
            <v>DNIT 022/2004-ES</v>
          </cell>
        </row>
        <row r="1230">
          <cell r="A1230" t="str">
            <v>2 S 04 950 99</v>
          </cell>
          <cell r="B1230" t="str">
            <v>-</v>
          </cell>
          <cell r="C1230" t="str">
            <v>Dissipador de energia - DED 01 AC/BC</v>
          </cell>
          <cell r="D1230" t="str">
            <v>und</v>
          </cell>
          <cell r="H1230" t="str">
            <v>DNIT 022/2004-ES</v>
          </cell>
        </row>
        <row r="1231">
          <cell r="A1231" t="str">
            <v>2 S 04 960 01</v>
          </cell>
          <cell r="B1231" t="str">
            <v>-</v>
          </cell>
          <cell r="C1231" t="str">
            <v>Boca de lobo simples grelha concr. - BLS 01</v>
          </cell>
          <cell r="D1231" t="str">
            <v>und</v>
          </cell>
          <cell r="H1231" t="str">
            <v>DNIT 030/2004-ES</v>
          </cell>
        </row>
        <row r="1232">
          <cell r="A1232" t="str">
            <v>2 S 04 960 02</v>
          </cell>
          <cell r="B1232" t="str">
            <v>-</v>
          </cell>
          <cell r="C1232" t="str">
            <v>Boca de lobo simples grelha concr. - BLS 02</v>
          </cell>
          <cell r="D1232" t="str">
            <v>und</v>
          </cell>
          <cell r="H1232" t="str">
            <v>DNIT 030/2004-ES</v>
          </cell>
        </row>
        <row r="1233">
          <cell r="A1233" t="str">
            <v>2 S 04 960 03</v>
          </cell>
          <cell r="B1233" t="str">
            <v>-</v>
          </cell>
          <cell r="C1233" t="str">
            <v>Boca de lobo simples grelha concr. - BLS 03</v>
          </cell>
          <cell r="D1233" t="str">
            <v>und</v>
          </cell>
          <cell r="H1233" t="str">
            <v>DNIT 030/2004-ES</v>
          </cell>
        </row>
        <row r="1234">
          <cell r="A1234" t="str">
            <v>2 S 04 960 04</v>
          </cell>
          <cell r="B1234" t="str">
            <v>-</v>
          </cell>
          <cell r="C1234" t="str">
            <v>Boca de lobo simples grelha concr. - BLS 04</v>
          </cell>
          <cell r="D1234" t="str">
            <v>und</v>
          </cell>
          <cell r="H1234" t="str">
            <v>DNIT 030/2004-ES</v>
          </cell>
        </row>
        <row r="1235">
          <cell r="A1235" t="str">
            <v>2 S 04 960 05</v>
          </cell>
          <cell r="B1235" t="str">
            <v>-</v>
          </cell>
          <cell r="C1235" t="str">
            <v>Boca de lobo simples grelha concr. - BLS 05</v>
          </cell>
          <cell r="D1235" t="str">
            <v>und</v>
          </cell>
          <cell r="H1235" t="str">
            <v>DNIT 030/2004-ES</v>
          </cell>
        </row>
        <row r="1236">
          <cell r="A1236" t="str">
            <v>2 S 04 960 06</v>
          </cell>
          <cell r="B1236" t="str">
            <v>-</v>
          </cell>
          <cell r="C1236" t="str">
            <v>Boca de lobo simples grelha concr. - BLS 06</v>
          </cell>
          <cell r="D1236" t="str">
            <v>und</v>
          </cell>
          <cell r="H1236" t="str">
            <v>DNIT 030/2004-ES</v>
          </cell>
        </row>
        <row r="1237">
          <cell r="A1237" t="str">
            <v>2 S 04 960 07</v>
          </cell>
          <cell r="B1237" t="str">
            <v>-</v>
          </cell>
          <cell r="C1237" t="str">
            <v>Boca de lobo simples grelha concr. - BLS 07</v>
          </cell>
          <cell r="D1237" t="str">
            <v>und</v>
          </cell>
          <cell r="H1237" t="str">
            <v>DNIT 030/2004-ES</v>
          </cell>
        </row>
        <row r="1238">
          <cell r="A1238" t="str">
            <v>2 S 04 960 51</v>
          </cell>
          <cell r="B1238" t="str">
            <v>-</v>
          </cell>
          <cell r="C1238" t="str">
            <v>Boca de lobo simples grelha concr. BLS 01 AC/BC</v>
          </cell>
          <cell r="D1238" t="str">
            <v>und</v>
          </cell>
          <cell r="H1238" t="str">
            <v>DNIT 030/2004-ES</v>
          </cell>
        </row>
        <row r="1239">
          <cell r="A1239" t="str">
            <v>2 S 04 960 52</v>
          </cell>
          <cell r="B1239" t="str">
            <v>-</v>
          </cell>
          <cell r="C1239" t="str">
            <v>Boca de lobo simples grelha concr. BLS 02 AC/BC</v>
          </cell>
          <cell r="D1239" t="str">
            <v>und</v>
          </cell>
          <cell r="H1239" t="str">
            <v>DNIT 030/2004-ES</v>
          </cell>
        </row>
        <row r="1240">
          <cell r="A1240" t="str">
            <v>2 S 04 960 53</v>
          </cell>
          <cell r="B1240" t="str">
            <v>-</v>
          </cell>
          <cell r="C1240" t="str">
            <v>Boca de lobo simples grelha concr. BLS 03 AC/BC</v>
          </cell>
          <cell r="D1240" t="str">
            <v>und</v>
          </cell>
          <cell r="H1240" t="str">
            <v>DNIT 030/2004-ES</v>
          </cell>
        </row>
        <row r="1241">
          <cell r="A1241" t="str">
            <v>2 S 04 960 54</v>
          </cell>
          <cell r="B1241" t="str">
            <v>-</v>
          </cell>
          <cell r="C1241" t="str">
            <v>Boca de lobo simples grelha concr. BLS 04 AC/BC</v>
          </cell>
          <cell r="D1241" t="str">
            <v>und</v>
          </cell>
          <cell r="H1241" t="str">
            <v>DNIT 030/2004-ES</v>
          </cell>
        </row>
        <row r="1242">
          <cell r="A1242" t="str">
            <v>2 S 04 960 55</v>
          </cell>
          <cell r="B1242" t="str">
            <v>-</v>
          </cell>
          <cell r="C1242" t="str">
            <v>Boca de lobo simples grelha concr. BLS 05 AC/BC</v>
          </cell>
          <cell r="D1242" t="str">
            <v>und</v>
          </cell>
          <cell r="H1242" t="str">
            <v>DNIT 030/2004-ES</v>
          </cell>
        </row>
        <row r="1243">
          <cell r="A1243" t="str">
            <v>2 S 04 960 56</v>
          </cell>
          <cell r="B1243" t="str">
            <v>-</v>
          </cell>
          <cell r="C1243" t="str">
            <v>Boca de lobo simples grelha concr. BLS 06 AC/BC</v>
          </cell>
          <cell r="D1243" t="str">
            <v>und</v>
          </cell>
          <cell r="H1243" t="str">
            <v>DNIT 030/2004-ES</v>
          </cell>
        </row>
        <row r="1244">
          <cell r="A1244" t="str">
            <v>2 S 04 960 57</v>
          </cell>
          <cell r="B1244" t="str">
            <v>-</v>
          </cell>
          <cell r="C1244" t="str">
            <v>Boca de lobo simples grelha concr. BLS 07 AC/BC</v>
          </cell>
          <cell r="D1244" t="str">
            <v>und</v>
          </cell>
          <cell r="H1244" t="str">
            <v>DNIT 030/2004-ES</v>
          </cell>
        </row>
        <row r="1245">
          <cell r="A1245" t="str">
            <v>2 S 04 961 01</v>
          </cell>
          <cell r="B1245" t="str">
            <v>-</v>
          </cell>
          <cell r="C1245" t="str">
            <v>Boca de lobo dupla com grelha de concreto - BLD 01</v>
          </cell>
          <cell r="D1245" t="str">
            <v>und</v>
          </cell>
          <cell r="H1245" t="str">
            <v>DNIT 030/2004-ES</v>
          </cell>
        </row>
        <row r="1246">
          <cell r="A1246" t="str">
            <v>2 S 04 961 02</v>
          </cell>
          <cell r="B1246" t="str">
            <v>-</v>
          </cell>
          <cell r="C1246" t="str">
            <v>Boca de lobo dupla com grelha de concreto - BLD 02</v>
          </cell>
          <cell r="D1246" t="str">
            <v>und</v>
          </cell>
          <cell r="H1246" t="str">
            <v>DNIT 030/2004-ES</v>
          </cell>
        </row>
        <row r="1247">
          <cell r="A1247" t="str">
            <v>2 S 04 961 03</v>
          </cell>
          <cell r="B1247" t="str">
            <v>-</v>
          </cell>
          <cell r="C1247" t="str">
            <v>Boca de lobo dupla com grelha de concreto - BLD 03</v>
          </cell>
          <cell r="D1247" t="str">
            <v>und</v>
          </cell>
          <cell r="H1247" t="str">
            <v>DNIT 030/2004-ES</v>
          </cell>
        </row>
        <row r="1248">
          <cell r="A1248" t="str">
            <v>2 S 04 961 04</v>
          </cell>
          <cell r="B1248" t="str">
            <v>-</v>
          </cell>
          <cell r="C1248" t="str">
            <v>Boca de lobo dupla com grelha de concreto - BLD 04</v>
          </cell>
          <cell r="D1248" t="str">
            <v>und</v>
          </cell>
          <cell r="H1248" t="str">
            <v>DNIT 030/2004-ES</v>
          </cell>
        </row>
        <row r="1249">
          <cell r="A1249" t="str">
            <v>2 S 04 961 05</v>
          </cell>
          <cell r="B1249" t="str">
            <v>-</v>
          </cell>
          <cell r="C1249" t="str">
            <v>Boca de lobo dupla com grelha de concreto - BLD 05</v>
          </cell>
          <cell r="D1249" t="str">
            <v>und</v>
          </cell>
          <cell r="H1249" t="str">
            <v>DNIT 030/2004-ES</v>
          </cell>
        </row>
        <row r="1250">
          <cell r="A1250" t="str">
            <v>2 S 04 961 06</v>
          </cell>
          <cell r="B1250" t="str">
            <v>-</v>
          </cell>
          <cell r="C1250" t="str">
            <v>Boca de lobo dupla com grelha de concreto - BLD 06</v>
          </cell>
          <cell r="D1250" t="str">
            <v>und</v>
          </cell>
          <cell r="H1250" t="str">
            <v>DNIT 030/2004-ES</v>
          </cell>
        </row>
        <row r="1251">
          <cell r="A1251" t="str">
            <v>2 S 04 961 07</v>
          </cell>
          <cell r="B1251" t="str">
            <v>-</v>
          </cell>
          <cell r="C1251" t="str">
            <v>Boca de lobo dupla com grelha de concreto - BLD 07</v>
          </cell>
          <cell r="D1251" t="str">
            <v>und</v>
          </cell>
          <cell r="H1251" t="str">
            <v>DNIT 030/2004-ES</v>
          </cell>
        </row>
        <row r="1252">
          <cell r="A1252" t="str">
            <v>2 S 04 961 51</v>
          </cell>
          <cell r="B1252" t="str">
            <v>-</v>
          </cell>
          <cell r="C1252" t="str">
            <v>Boca de lobo dupla grelha concr. BLD 01 AC/BC</v>
          </cell>
          <cell r="D1252" t="str">
            <v>und</v>
          </cell>
          <cell r="H1252" t="str">
            <v>DNIT 030/2004-ES</v>
          </cell>
        </row>
        <row r="1253">
          <cell r="A1253" t="str">
            <v>2 S 04 961 52</v>
          </cell>
          <cell r="B1253" t="str">
            <v>-</v>
          </cell>
          <cell r="C1253" t="str">
            <v>Boca de lobo dupla grelha concr. BLD 02 AC/BC</v>
          </cell>
          <cell r="D1253" t="str">
            <v>und</v>
          </cell>
          <cell r="H1253" t="str">
            <v>DNIT 030/2004-ES</v>
          </cell>
        </row>
        <row r="1254">
          <cell r="A1254" t="str">
            <v>2 S 04 961 53</v>
          </cell>
          <cell r="B1254" t="str">
            <v>-</v>
          </cell>
          <cell r="C1254" t="str">
            <v>Boca de lobo dupla grelha concr. BLD 03 AC/BC</v>
          </cell>
          <cell r="D1254" t="str">
            <v>und</v>
          </cell>
          <cell r="H1254" t="str">
            <v>DNIT 030/2004-ES</v>
          </cell>
        </row>
        <row r="1255">
          <cell r="A1255" t="str">
            <v>2 S 04 961 54</v>
          </cell>
          <cell r="B1255" t="str">
            <v>-</v>
          </cell>
          <cell r="C1255" t="str">
            <v>Boca de lobo dupla grelha concr. BLD 04 AC/BC</v>
          </cell>
          <cell r="D1255" t="str">
            <v>und</v>
          </cell>
          <cell r="H1255" t="str">
            <v>DNIT 030/2004-ES</v>
          </cell>
        </row>
        <row r="1256">
          <cell r="A1256" t="str">
            <v>2 S 04 961 55</v>
          </cell>
          <cell r="B1256" t="str">
            <v>-</v>
          </cell>
          <cell r="C1256" t="str">
            <v>Boca de lobo dupla grelha concr. BLD 05 AC/BC</v>
          </cell>
          <cell r="D1256" t="str">
            <v>und</v>
          </cell>
          <cell r="H1256" t="str">
            <v>DNIT 030/2004-ES</v>
          </cell>
        </row>
        <row r="1257">
          <cell r="A1257" t="str">
            <v>2 S 04 961 56</v>
          </cell>
          <cell r="B1257" t="str">
            <v>-</v>
          </cell>
          <cell r="C1257" t="str">
            <v>Boca de lobo dupla grelha concr. BLD 06 AC/BC</v>
          </cell>
          <cell r="D1257" t="str">
            <v>und</v>
          </cell>
          <cell r="H1257" t="str">
            <v>DNIT 030/2004-ES</v>
          </cell>
        </row>
        <row r="1258">
          <cell r="A1258" t="str">
            <v>2 S 04 961 57</v>
          </cell>
          <cell r="B1258" t="str">
            <v>-</v>
          </cell>
          <cell r="C1258" t="str">
            <v>Boca de lobo dupla grelha concr. BLD 07 AC/BC</v>
          </cell>
          <cell r="D1258" t="str">
            <v>und</v>
          </cell>
          <cell r="H1258" t="str">
            <v>DNIT 030/2004-ES</v>
          </cell>
        </row>
        <row r="1259">
          <cell r="A1259" t="str">
            <v>2 S 04 962 01</v>
          </cell>
          <cell r="B1259" t="str">
            <v>-</v>
          </cell>
          <cell r="C1259" t="str">
            <v>Caixa de ligação e passagem - CLP 01</v>
          </cell>
          <cell r="D1259" t="str">
            <v>und</v>
          </cell>
          <cell r="H1259" t="str">
            <v>DNIT 030/2004-ES</v>
          </cell>
        </row>
        <row r="1260">
          <cell r="A1260" t="str">
            <v>2 S 04 962 02</v>
          </cell>
          <cell r="B1260" t="str">
            <v>-</v>
          </cell>
          <cell r="C1260" t="str">
            <v>Caixa de ligação e passagem - CLP 02</v>
          </cell>
          <cell r="D1260" t="str">
            <v>und</v>
          </cell>
          <cell r="H1260" t="str">
            <v>DNIT 030/2004-ES</v>
          </cell>
        </row>
        <row r="1261">
          <cell r="A1261" t="str">
            <v>2 S 04 962 03</v>
          </cell>
          <cell r="B1261" t="str">
            <v>-</v>
          </cell>
          <cell r="C1261" t="str">
            <v>Caixa de ligação e passagem - CLP 03</v>
          </cell>
          <cell r="D1261" t="str">
            <v>und</v>
          </cell>
          <cell r="H1261" t="str">
            <v>DNIT 030/2004-ES</v>
          </cell>
        </row>
        <row r="1262">
          <cell r="A1262" t="str">
            <v>2 S 04 962 04</v>
          </cell>
          <cell r="B1262" t="str">
            <v>-</v>
          </cell>
          <cell r="C1262" t="str">
            <v>Caixa de ligação e passagem - CLP 04</v>
          </cell>
          <cell r="D1262" t="str">
            <v>und</v>
          </cell>
          <cell r="H1262" t="str">
            <v>DNIT 030/2004-ES</v>
          </cell>
        </row>
        <row r="1263">
          <cell r="A1263" t="str">
            <v>2 S 04 962 05</v>
          </cell>
          <cell r="B1263" t="str">
            <v>-</v>
          </cell>
          <cell r="C1263" t="str">
            <v>Caixa de ligação e passagem - CLP 05</v>
          </cell>
          <cell r="D1263" t="str">
            <v>und</v>
          </cell>
          <cell r="H1263" t="str">
            <v>DNIT 030/2004-ES</v>
          </cell>
        </row>
        <row r="1264">
          <cell r="A1264" t="str">
            <v>2 S 04 962 06</v>
          </cell>
          <cell r="B1264" t="str">
            <v>-</v>
          </cell>
          <cell r="C1264" t="str">
            <v>Caixa de ligação e passagem - CLP 06</v>
          </cell>
          <cell r="D1264" t="str">
            <v>und</v>
          </cell>
          <cell r="H1264" t="str">
            <v>DNIT 030/2004-ES</v>
          </cell>
        </row>
        <row r="1265">
          <cell r="A1265" t="str">
            <v>2 S 04 962 07</v>
          </cell>
          <cell r="B1265" t="str">
            <v>-</v>
          </cell>
          <cell r="C1265" t="str">
            <v>Caixa de ligação e passagem - CLP 07</v>
          </cell>
          <cell r="D1265" t="str">
            <v>und</v>
          </cell>
          <cell r="H1265" t="str">
            <v>DNIT 030/2004-ES</v>
          </cell>
        </row>
        <row r="1266">
          <cell r="A1266" t="str">
            <v>2 S 04 962 08</v>
          </cell>
          <cell r="B1266" t="str">
            <v>-</v>
          </cell>
          <cell r="C1266" t="str">
            <v>Caixa de ligação e passagem - CLP 08</v>
          </cell>
          <cell r="D1266" t="str">
            <v>und</v>
          </cell>
          <cell r="H1266" t="str">
            <v>DNIT 030/2004-ES</v>
          </cell>
        </row>
        <row r="1267">
          <cell r="A1267" t="str">
            <v>2 S 04 962 09</v>
          </cell>
          <cell r="B1267" t="str">
            <v>-</v>
          </cell>
          <cell r="C1267" t="str">
            <v>Caixa de ligação e passagem - CLP 09</v>
          </cell>
          <cell r="D1267" t="str">
            <v>und</v>
          </cell>
          <cell r="H1267" t="str">
            <v>DNIT 030/2004-ES</v>
          </cell>
        </row>
        <row r="1268">
          <cell r="A1268" t="str">
            <v>2 S 04 962 10</v>
          </cell>
          <cell r="B1268" t="str">
            <v>-</v>
          </cell>
          <cell r="C1268" t="str">
            <v>Caixa de ligação e passagem - CLP 10</v>
          </cell>
          <cell r="D1268" t="str">
            <v>und</v>
          </cell>
          <cell r="H1268" t="str">
            <v>DNIT 030/2004-ES</v>
          </cell>
        </row>
        <row r="1269">
          <cell r="A1269" t="str">
            <v>2 S 04 962 11</v>
          </cell>
          <cell r="B1269" t="str">
            <v>-</v>
          </cell>
          <cell r="C1269" t="str">
            <v>Caixa de ligação e passagem - CLP 11</v>
          </cell>
          <cell r="D1269" t="str">
            <v>und</v>
          </cell>
          <cell r="H1269" t="str">
            <v>DNIT 030/2004-ES</v>
          </cell>
        </row>
        <row r="1270">
          <cell r="A1270" t="str">
            <v>2 S 04 962 12</v>
          </cell>
          <cell r="B1270" t="str">
            <v>-</v>
          </cell>
          <cell r="C1270" t="str">
            <v>Caixa de ligação e passagem - CLP 12</v>
          </cell>
          <cell r="D1270" t="str">
            <v>und</v>
          </cell>
          <cell r="H1270" t="str">
            <v>DNIT 030/2004-ES</v>
          </cell>
        </row>
        <row r="1271">
          <cell r="A1271" t="str">
            <v>2 S 04 962 13</v>
          </cell>
          <cell r="B1271" t="str">
            <v>-</v>
          </cell>
          <cell r="C1271" t="str">
            <v>Caixa de ligação e passagem - CLP 13</v>
          </cell>
          <cell r="D1271" t="str">
            <v>und</v>
          </cell>
          <cell r="H1271" t="str">
            <v>DNIT 030/2004-ES</v>
          </cell>
        </row>
        <row r="1272">
          <cell r="A1272" t="str">
            <v>2 S 04 962 14</v>
          </cell>
          <cell r="B1272" t="str">
            <v>-</v>
          </cell>
          <cell r="C1272" t="str">
            <v>Caixa de ligação e passagem - CLP 14</v>
          </cell>
          <cell r="D1272" t="str">
            <v>und</v>
          </cell>
          <cell r="H1272" t="str">
            <v>DNIT 030/2004-ES</v>
          </cell>
        </row>
        <row r="1273">
          <cell r="A1273" t="str">
            <v>2 S 04 962 15</v>
          </cell>
          <cell r="B1273" t="str">
            <v>-</v>
          </cell>
          <cell r="C1273" t="str">
            <v>Caixa de ligação e passagem - CLP 15</v>
          </cell>
          <cell r="D1273" t="str">
            <v>und</v>
          </cell>
          <cell r="H1273" t="str">
            <v>DNIT 030/2004-ES</v>
          </cell>
        </row>
        <row r="1274">
          <cell r="A1274" t="str">
            <v>2 S 04 962 16</v>
          </cell>
          <cell r="B1274" t="str">
            <v>-</v>
          </cell>
          <cell r="C1274" t="str">
            <v>Caixa de ligação e passagem - CLP 16</v>
          </cell>
          <cell r="D1274" t="str">
            <v>und</v>
          </cell>
          <cell r="H1274" t="str">
            <v>DNIT 030/2004-ES</v>
          </cell>
        </row>
        <row r="1275">
          <cell r="A1275" t="str">
            <v>2 S 04 962 17</v>
          </cell>
          <cell r="B1275" t="str">
            <v>-</v>
          </cell>
          <cell r="C1275" t="str">
            <v>Caixa de ligação e passagem - CLP 17</v>
          </cell>
          <cell r="D1275" t="str">
            <v>und</v>
          </cell>
          <cell r="H1275" t="str">
            <v>DNIT 030/2004-ES</v>
          </cell>
        </row>
        <row r="1276">
          <cell r="A1276" t="str">
            <v>2 S 04 962 18</v>
          </cell>
          <cell r="B1276" t="str">
            <v>-</v>
          </cell>
          <cell r="C1276" t="str">
            <v>Caixa de ligação e passagem - CLP 18</v>
          </cell>
          <cell r="D1276" t="str">
            <v>und</v>
          </cell>
          <cell r="H1276" t="str">
            <v>DNIT 030/2004-ES</v>
          </cell>
        </row>
        <row r="1277">
          <cell r="A1277" t="str">
            <v>2 S 04 962 51</v>
          </cell>
          <cell r="B1277" t="str">
            <v>-</v>
          </cell>
          <cell r="C1277" t="str">
            <v>Caixa de ligação e passagem - CLP 01 AC/BC</v>
          </cell>
          <cell r="D1277" t="str">
            <v>und</v>
          </cell>
          <cell r="H1277" t="str">
            <v>DNIT 030/2004-ES</v>
          </cell>
        </row>
        <row r="1278">
          <cell r="A1278" t="str">
            <v>2 S 04 962 52</v>
          </cell>
          <cell r="B1278" t="str">
            <v>-</v>
          </cell>
          <cell r="C1278" t="str">
            <v>Caixa de ligação e passagem - CLP 02 AC/BC</v>
          </cell>
          <cell r="D1278" t="str">
            <v>und</v>
          </cell>
          <cell r="H1278" t="str">
            <v>DNIT 030/2004-ES</v>
          </cell>
        </row>
        <row r="1279">
          <cell r="A1279" t="str">
            <v>2 S 04 962 53</v>
          </cell>
          <cell r="B1279" t="str">
            <v>-</v>
          </cell>
          <cell r="C1279" t="str">
            <v>Caixa de ligação e passagem - CLP 03 AC/BC</v>
          </cell>
          <cell r="D1279" t="str">
            <v>und</v>
          </cell>
          <cell r="H1279" t="str">
            <v>DNIT 030/2004-ES</v>
          </cell>
        </row>
        <row r="1280">
          <cell r="A1280" t="str">
            <v>2 S 04 962 54</v>
          </cell>
          <cell r="B1280" t="str">
            <v>-</v>
          </cell>
          <cell r="C1280" t="str">
            <v>Caixa de ligação e passagem - CLP 04 AC/BC</v>
          </cell>
          <cell r="D1280" t="str">
            <v>und</v>
          </cell>
          <cell r="H1280" t="str">
            <v>DNIT 030/2004-ES</v>
          </cell>
        </row>
        <row r="1281">
          <cell r="A1281" t="str">
            <v>2 S 04 962 55</v>
          </cell>
          <cell r="B1281" t="str">
            <v>-</v>
          </cell>
          <cell r="C1281" t="str">
            <v>Caixa de ligação e passagem - CLP 05 AC/BC</v>
          </cell>
          <cell r="D1281" t="str">
            <v>und</v>
          </cell>
          <cell r="H1281" t="str">
            <v>DNIT 030/2004-ES</v>
          </cell>
        </row>
        <row r="1282">
          <cell r="A1282" t="str">
            <v>2 S 04 962 56</v>
          </cell>
          <cell r="B1282" t="str">
            <v>-</v>
          </cell>
          <cell r="C1282" t="str">
            <v>Caixa de ligação e passagem - CLP 06 AC/BC</v>
          </cell>
          <cell r="D1282" t="str">
            <v>und</v>
          </cell>
          <cell r="H1282" t="str">
            <v>DNIT 030/2004-ES</v>
          </cell>
        </row>
        <row r="1283">
          <cell r="A1283" t="str">
            <v>2 S 04 962 57</v>
          </cell>
          <cell r="B1283" t="str">
            <v>-</v>
          </cell>
          <cell r="C1283" t="str">
            <v>Caixa de ligação e passagem - CLP 07 AC/BC</v>
          </cell>
          <cell r="D1283" t="str">
            <v>und</v>
          </cell>
          <cell r="H1283" t="str">
            <v>DNIT 030/2004-ES</v>
          </cell>
        </row>
        <row r="1284">
          <cell r="A1284" t="str">
            <v>2 S 04 962 58</v>
          </cell>
          <cell r="B1284" t="str">
            <v>-</v>
          </cell>
          <cell r="C1284" t="str">
            <v>Caixa de ligação e passagem - CLP 08 AC/BC</v>
          </cell>
          <cell r="D1284" t="str">
            <v>und</v>
          </cell>
          <cell r="H1284" t="str">
            <v>DNIT 030/2004-ES</v>
          </cell>
        </row>
        <row r="1285">
          <cell r="A1285" t="str">
            <v>2 S 04 962 59</v>
          </cell>
          <cell r="B1285" t="str">
            <v>-</v>
          </cell>
          <cell r="C1285" t="str">
            <v>Caixa de ligação e passagem - CLP 09 AC/BC</v>
          </cell>
          <cell r="D1285" t="str">
            <v>und</v>
          </cell>
          <cell r="H1285" t="str">
            <v>DNIT 030/2004-ES</v>
          </cell>
        </row>
        <row r="1286">
          <cell r="A1286" t="str">
            <v>2 S 04 962 60</v>
          </cell>
          <cell r="B1286" t="str">
            <v>-</v>
          </cell>
          <cell r="C1286" t="str">
            <v>Caixa de ligação e passagem - CLP 10 AC/BC</v>
          </cell>
          <cell r="D1286" t="str">
            <v>und</v>
          </cell>
          <cell r="H1286" t="str">
            <v>DNIT 030/2004-ES</v>
          </cell>
        </row>
        <row r="1287">
          <cell r="A1287" t="str">
            <v>2 S 04 962 61</v>
          </cell>
          <cell r="B1287" t="str">
            <v>-</v>
          </cell>
          <cell r="C1287" t="str">
            <v>Caixa de ligação e passagem - CLP 11 AC/BC</v>
          </cell>
          <cell r="D1287" t="str">
            <v>und</v>
          </cell>
          <cell r="H1287" t="str">
            <v>DNIT 030/2004-ES</v>
          </cell>
        </row>
        <row r="1288">
          <cell r="A1288" t="str">
            <v>2 S 04 962 62</v>
          </cell>
          <cell r="B1288" t="str">
            <v>-</v>
          </cell>
          <cell r="C1288" t="str">
            <v>Caixa de ligação e passagem - CLP 12 AC/BC</v>
          </cell>
          <cell r="D1288" t="str">
            <v>und</v>
          </cell>
          <cell r="H1288" t="str">
            <v>DNIT 030/2004-ES</v>
          </cell>
        </row>
        <row r="1289">
          <cell r="A1289" t="str">
            <v>2 S 04 962 63</v>
          </cell>
          <cell r="B1289" t="str">
            <v>-</v>
          </cell>
          <cell r="C1289" t="str">
            <v>Caixa de ligação e passagem - CLP 13 AC/BC</v>
          </cell>
          <cell r="D1289" t="str">
            <v>und</v>
          </cell>
          <cell r="H1289" t="str">
            <v>DNIT 030/2004-ES</v>
          </cell>
        </row>
        <row r="1290">
          <cell r="A1290" t="str">
            <v>2 S 04 962 64</v>
          </cell>
          <cell r="B1290" t="str">
            <v>-</v>
          </cell>
          <cell r="C1290" t="str">
            <v>Caixa de ligação e passagem - CLP 14 AC/BC</v>
          </cell>
          <cell r="D1290" t="str">
            <v>und</v>
          </cell>
          <cell r="H1290" t="str">
            <v>DNIT 030/2004-ES</v>
          </cell>
        </row>
        <row r="1291">
          <cell r="A1291" t="str">
            <v>2 S 04 9ံ2 65</v>
          </cell>
          <cell r="B1291" t="str">
            <v>-</v>
          </cell>
          <cell r="C1291" t="str">
            <v>Caixa de ligação e passagem - CLP 15 AC/BC</v>
          </cell>
          <cell r="D1291" t="str">
            <v>und</v>
          </cell>
          <cell r="H1291" t="str">
            <v>DNIT 030/2004-ES</v>
          </cell>
        </row>
        <row r="1292">
          <cell r="A1292" t="str">
            <v>2 S 04 962 66</v>
          </cell>
          <cell r="B1292" t="str">
            <v>-</v>
          </cell>
          <cell r="C1292" t="str">
            <v>Caixa de ligação e passagem - CLP 16 AC/BC</v>
          </cell>
          <cell r="D1292" t="str">
            <v>und</v>
          </cell>
          <cell r="H1292" t="str">
            <v>DNIT 030/2004-ES</v>
          </cell>
        </row>
        <row r="1293">
          <cell r="A1293" t="str">
            <v>2 S 04 962 67</v>
          </cell>
          <cell r="B1293" t="str">
            <v>-</v>
          </cell>
          <cell r="C1293" t="str">
            <v>Caixa de ligação e passagem - CLP 17 AC/BC</v>
          </cell>
          <cell r="D1293" t="str">
            <v>und</v>
          </cell>
          <cell r="H1293" t="str">
            <v>DNIT 030/2004-ES</v>
          </cell>
        </row>
        <row r="1294">
          <cell r="A1294" t="str">
            <v>2 S 04 962 68</v>
          </cell>
          <cell r="B1294" t="str">
            <v>-</v>
          </cell>
          <cell r="C1294" t="str">
            <v>Caixa de ligação e passagem - CLP 18 AC/BC</v>
          </cell>
          <cell r="D1294" t="str">
            <v>und</v>
          </cell>
          <cell r="H1294" t="str">
            <v>DNIT 030/2004-ES</v>
          </cell>
        </row>
        <row r="1295">
          <cell r="A1295" t="str">
            <v>2 S 04 963 01</v>
          </cell>
          <cell r="B1295" t="str">
            <v>-</v>
          </cell>
          <cell r="C1295" t="str">
            <v>Poço de visita - PVI 01</v>
          </cell>
          <cell r="D1295" t="str">
            <v>und</v>
          </cell>
          <cell r="H1295" t="str">
            <v>DNIT 030/2004-ES</v>
          </cell>
        </row>
        <row r="1296">
          <cell r="A1296" t="str">
            <v>2 S 04 963 02</v>
          </cell>
          <cell r="B1296" t="str">
            <v>-</v>
          </cell>
          <cell r="C1296" t="str">
            <v>Poço de visita - PVI 02</v>
          </cell>
          <cell r="D1296" t="str">
            <v>und</v>
          </cell>
          <cell r="H1296" t="str">
            <v>DNIT 030/2004-ES</v>
          </cell>
        </row>
        <row r="1297">
          <cell r="A1297" t="str">
            <v>2 S 04 963 03</v>
          </cell>
          <cell r="B1297" t="str">
            <v>-</v>
          </cell>
          <cell r="C1297" t="str">
            <v>Poço de visita - PVI 03</v>
          </cell>
          <cell r="D1297" t="str">
            <v>und</v>
          </cell>
          <cell r="H1297" t="str">
            <v>DNIT 030/2004-ES</v>
          </cell>
        </row>
        <row r="1298">
          <cell r="A1298" t="str">
            <v>2 S 04 963 04</v>
          </cell>
          <cell r="B1298" t="str">
            <v>-</v>
          </cell>
          <cell r="C1298" t="str">
            <v>Poço de visita - PVI 04</v>
          </cell>
          <cell r="D1298" t="str">
            <v>und</v>
          </cell>
          <cell r="H1298" t="str">
            <v>DNIT 030/2004-ES</v>
          </cell>
        </row>
        <row r="1299">
          <cell r="A1299" t="str">
            <v>2 S 04 963 05</v>
          </cell>
          <cell r="B1299" t="str">
            <v>-</v>
          </cell>
          <cell r="C1299" t="str">
            <v>Poço de visita - PVI 05</v>
          </cell>
          <cell r="D1299" t="str">
            <v>und</v>
          </cell>
          <cell r="H1299" t="str">
            <v>DNIT 030/2004-ES</v>
          </cell>
        </row>
        <row r="1300">
          <cell r="A1300" t="str">
            <v>2 S 04 963 06</v>
          </cell>
          <cell r="B1300" t="str">
            <v>-</v>
          </cell>
          <cell r="C1300" t="str">
            <v>Poço de visita - PVI 06</v>
          </cell>
          <cell r="D1300" t="str">
            <v>und</v>
          </cell>
          <cell r="H1300" t="str">
            <v>DNIT 030/2004-ES</v>
          </cell>
        </row>
        <row r="1301">
          <cell r="A1301" t="str">
            <v>2 S 04 963 07</v>
          </cell>
          <cell r="B1301" t="str">
            <v>-</v>
          </cell>
          <cell r="C1301" t="str">
            <v>Poço de visita - PVI 07</v>
          </cell>
          <cell r="D1301" t="str">
            <v>und</v>
          </cell>
          <cell r="H1301" t="str">
            <v>DNIT 030/2004-ES</v>
          </cell>
        </row>
        <row r="1302">
          <cell r="A1302" t="str">
            <v>2 S 04 963 08</v>
          </cell>
          <cell r="B1302" t="str">
            <v>-</v>
          </cell>
          <cell r="C1302" t="str">
            <v>Poço de visita - PVI 08</v>
          </cell>
          <cell r="D1302" t="str">
            <v>und</v>
          </cell>
          <cell r="H1302" t="str">
            <v>DNIT 030/2004-ES</v>
          </cell>
        </row>
        <row r="1303">
          <cell r="A1303" t="str">
            <v>2 S 04 963 09</v>
          </cell>
          <cell r="B1303" t="str">
            <v>-</v>
          </cell>
          <cell r="C1303" t="str">
            <v>Poço de visita - PVI 09</v>
          </cell>
          <cell r="D1303" t="str">
            <v>und</v>
          </cell>
          <cell r="H1303" t="str">
            <v>DNIT 030/2004-ES</v>
          </cell>
        </row>
        <row r="1304">
          <cell r="A1304" t="str">
            <v>2 S 04 963 10</v>
          </cell>
          <cell r="B1304" t="str">
            <v>-</v>
          </cell>
          <cell r="C1304" t="str">
            <v>Poço de visita - PVI 10</v>
          </cell>
          <cell r="D1304" t="str">
            <v>und</v>
          </cell>
          <cell r="H1304" t="str">
            <v>DNIT 030/2004-ES</v>
          </cell>
        </row>
        <row r="1305">
          <cell r="A1305" t="str">
            <v>2 S 04 963 11</v>
          </cell>
          <cell r="B1305" t="str">
            <v>-</v>
          </cell>
          <cell r="C1305" t="str">
            <v>Poço de visita - PVI 11</v>
          </cell>
          <cell r="D1305" t="str">
            <v>und</v>
          </cell>
          <cell r="H1305" t="str">
            <v>DNIT 030/2004-ES</v>
          </cell>
        </row>
        <row r="1306">
          <cell r="A1306" t="str">
            <v>2 S 04 963 12</v>
          </cell>
          <cell r="B1306" t="str">
            <v>-</v>
          </cell>
          <cell r="C1306" t="str">
            <v>Poço de visita - PVI 12</v>
          </cell>
          <cell r="D1306" t="str">
            <v>und</v>
          </cell>
          <cell r="H1306" t="str">
            <v>DNIT 030/2004-ES</v>
          </cell>
        </row>
        <row r="1307">
          <cell r="A1307" t="str">
            <v>2 S 04 963 13</v>
          </cell>
          <cell r="B1307" t="str">
            <v>-</v>
          </cell>
          <cell r="C1307" t="str">
            <v>Poço de visita - PVI 13</v>
          </cell>
          <cell r="D1307" t="str">
            <v>und</v>
          </cell>
          <cell r="H1307" t="str">
            <v>DNIT 030/2004-ES</v>
          </cell>
        </row>
        <row r="1308">
          <cell r="A1308" t="str">
            <v>2 S 04 963 14</v>
          </cell>
          <cell r="B1308" t="str">
            <v>-</v>
          </cell>
          <cell r="C1308" t="str">
            <v>Poço de visita - PVI 14</v>
          </cell>
          <cell r="D1308" t="str">
            <v>und</v>
          </cell>
          <cell r="H1308" t="str">
            <v>DNIT 030/2004-ES</v>
          </cell>
        </row>
        <row r="1309">
          <cell r="A1309" t="str">
            <v>2 S 04 963 15</v>
          </cell>
          <cell r="B1309" t="str">
            <v>-</v>
          </cell>
          <cell r="C1309" t="str">
            <v>Poço de visita - PVI 15</v>
          </cell>
          <cell r="D1309" t="str">
            <v>und</v>
          </cell>
          <cell r="H1309" t="str">
            <v>DNIT 030/2004-ES</v>
          </cell>
        </row>
        <row r="1310">
          <cell r="A1310" t="str">
            <v>2 S 04 963 16</v>
          </cell>
          <cell r="B1310" t="str">
            <v>-</v>
          </cell>
          <cell r="C1310" t="str">
            <v>Poço de visita - PVI 16</v>
          </cell>
          <cell r="D1310" t="str">
            <v>und</v>
          </cell>
          <cell r="H1310" t="str">
            <v>DNIT 030/2004-ES</v>
          </cell>
        </row>
        <row r="1311">
          <cell r="A1311" t="str">
            <v>2 S 04 963 17</v>
          </cell>
          <cell r="B1311" t="str">
            <v>-</v>
          </cell>
          <cell r="C1311" t="str">
            <v>Poço de visita - PVI 17</v>
          </cell>
          <cell r="D1311" t="str">
            <v>und</v>
          </cell>
          <cell r="H1311" t="str">
            <v>DNIT 030/2004-ES</v>
          </cell>
        </row>
        <row r="1312">
          <cell r="A1312" t="str">
            <v>2 S 04 963 18</v>
          </cell>
          <cell r="B1312" t="str">
            <v>-</v>
          </cell>
          <cell r="C1312" t="str">
            <v>Poço de visita - PVI 18</v>
          </cell>
          <cell r="D1312" t="str">
            <v>und</v>
          </cell>
          <cell r="H1312" t="str">
            <v>DNIT 030/2004-ES</v>
          </cell>
        </row>
        <row r="1313">
          <cell r="A1313" t="str">
            <v>2 S 04 963 31</v>
          </cell>
          <cell r="B1313" t="str">
            <v>-</v>
          </cell>
          <cell r="C1313" t="str">
            <v>Chaminé dos poços de visita - CPV 01</v>
          </cell>
          <cell r="D1313" t="str">
            <v>und</v>
          </cell>
          <cell r="H1313" t="str">
            <v>DNIT 030/2004-ES</v>
          </cell>
        </row>
        <row r="1314">
          <cell r="A1314" t="str">
            <v>2 S 04 963 32</v>
          </cell>
          <cell r="B1314" t="str">
            <v>-</v>
          </cell>
          <cell r="C1314" t="str">
            <v>Chaminé dos poços de visita - CPV 02</v>
          </cell>
          <cell r="D1314" t="str">
            <v>und</v>
          </cell>
          <cell r="H1314" t="str">
            <v>DNIT 030/2004-ES</v>
          </cell>
        </row>
        <row r="1315">
          <cell r="A1315" t="str">
            <v>2 S 04 963 33</v>
          </cell>
          <cell r="B1315" t="str">
            <v>-</v>
          </cell>
          <cell r="C1315" t="str">
            <v>Chaminé dos poços de visita - CPV 03</v>
          </cell>
          <cell r="D1315" t="str">
            <v>und</v>
          </cell>
          <cell r="H1315" t="str">
            <v>DNIT 030/2004-ES</v>
          </cell>
        </row>
        <row r="1316">
          <cell r="A1316" t="str">
            <v>2 S 04 963 34</v>
          </cell>
          <cell r="B1316" t="str">
            <v>-</v>
          </cell>
          <cell r="C1316" t="str">
            <v>Chaminé dos poços de visita - CPV 04</v>
          </cell>
          <cell r="D1316" t="str">
            <v>und</v>
          </cell>
          <cell r="H1316" t="str">
            <v>DNIT 030/2004-ES</v>
          </cell>
        </row>
        <row r="1317">
          <cell r="A1317" t="str">
            <v>2 S 04 963 35</v>
          </cell>
          <cell r="B1317" t="str">
            <v>-</v>
          </cell>
          <cell r="C1317" t="str">
            <v>Chaminé dos poços de visita - CPV 05</v>
          </cell>
          <cell r="D1317" t="str">
            <v>und</v>
          </cell>
          <cell r="H1317" t="str">
            <v>DNIT 030/2004-ES</v>
          </cell>
        </row>
        <row r="1318">
          <cell r="A1318" t="str">
            <v>2 S 04 963 36</v>
          </cell>
          <cell r="B1318" t="str">
            <v>-</v>
          </cell>
          <cell r="C1318" t="str">
            <v>Chaminé dos poços de visita - CPV 06</v>
          </cell>
          <cell r="D1318" t="str">
            <v>und</v>
          </cell>
          <cell r="H1318" t="str">
            <v>DNIT 030/2004-ES</v>
          </cell>
        </row>
        <row r="1319">
          <cell r="A1319" t="str">
            <v>2 S 04 963 37</v>
          </cell>
          <cell r="B1319" t="str">
            <v>-</v>
          </cell>
          <cell r="C1319" t="str">
            <v>Chaminé dos poços de visita - CPV 07</v>
          </cell>
          <cell r="D1319" t="str">
            <v>und</v>
          </cell>
          <cell r="H1319" t="str">
            <v>DNIT 030/2004-ES</v>
          </cell>
        </row>
        <row r="1320">
          <cell r="A1320" t="str">
            <v>2 S 04 963 51</v>
          </cell>
          <cell r="B1320" t="str">
            <v>-</v>
          </cell>
          <cell r="C1320" t="str">
            <v>Poço de visita - PVI 01 AC/BC</v>
          </cell>
          <cell r="D1320" t="str">
            <v>und</v>
          </cell>
          <cell r="H1320" t="str">
            <v>DNIT 030/2004-ES</v>
          </cell>
        </row>
        <row r="1321">
          <cell r="A1321" t="str">
            <v>2 S 04 963 52</v>
          </cell>
          <cell r="B1321" t="str">
            <v>-</v>
          </cell>
          <cell r="C1321" t="str">
            <v>Poço de visita - PVI 02 AC/BC</v>
          </cell>
          <cell r="D1321" t="str">
            <v>und</v>
          </cell>
          <cell r="H1321" t="str">
            <v>DNIT 030/2004-ES</v>
          </cell>
        </row>
        <row r="1322">
          <cell r="A1322" t="str">
            <v>2 S 04 963 53</v>
          </cell>
          <cell r="B1322" t="str">
            <v>-</v>
          </cell>
          <cell r="C1322" t="str">
            <v>Poço de visita - PVI 03 AC/BC</v>
          </cell>
          <cell r="D1322" t="str">
            <v>und</v>
          </cell>
          <cell r="H1322" t="str">
            <v>DNIT 030/2004-ES</v>
          </cell>
        </row>
        <row r="1323">
          <cell r="A1323" t="str">
            <v>2 S 04 963 54</v>
          </cell>
          <cell r="B1323" t="str">
            <v>-</v>
          </cell>
          <cell r="C1323" t="str">
            <v>Poço de visita - PVI 04 AC/BC</v>
          </cell>
          <cell r="D1323" t="str">
            <v>und</v>
          </cell>
          <cell r="H1323" t="str">
            <v>DNIT 030/2004-ES</v>
          </cell>
        </row>
        <row r="1324">
          <cell r="A1324" t="str">
            <v>2 S 04 963 55</v>
          </cell>
          <cell r="B1324" t="str">
            <v>-</v>
          </cell>
          <cell r="C1324" t="str">
            <v>Poço de visita - PVI 05 AC/BC</v>
          </cell>
          <cell r="D1324" t="str">
            <v>und</v>
          </cell>
          <cell r="H1324" t="str">
            <v>DNIT 030/2004-ES</v>
          </cell>
        </row>
        <row r="1325">
          <cell r="A1325" t="str">
            <v>2 S 04 963 56</v>
          </cell>
          <cell r="B1325" t="str">
            <v>-</v>
          </cell>
          <cell r="C1325" t="str">
            <v>Poço de visita - PVI 06 AC/BC</v>
          </cell>
          <cell r="D1325" t="str">
            <v>und</v>
          </cell>
          <cell r="H1325" t="str">
            <v>DNIT 030/2004-ES</v>
          </cell>
        </row>
        <row r="1326">
          <cell r="A1326" t="str">
            <v>2 S 04 963 57</v>
          </cell>
          <cell r="B1326" t="str">
            <v>-</v>
          </cell>
          <cell r="C1326" t="str">
            <v>Poço de visita - PVI 07 AC/BC</v>
          </cell>
          <cell r="D1326" t="str">
            <v>und</v>
          </cell>
          <cell r="H1326" t="str">
            <v>DNIT 030/2004-ES</v>
          </cell>
        </row>
        <row r="1327">
          <cell r="A1327" t="str">
            <v>2 S 04 963 58</v>
          </cell>
          <cell r="B1327" t="str">
            <v>-</v>
          </cell>
          <cell r="C1327" t="str">
            <v>Poço de visita - PVI 08 AC/BC</v>
          </cell>
          <cell r="D1327" t="str">
            <v>und</v>
          </cell>
          <cell r="H1327" t="str">
            <v>DNIT 030/2004-ES</v>
          </cell>
        </row>
        <row r="1328">
          <cell r="A1328" t="str">
            <v>2 S 04 963 59</v>
          </cell>
          <cell r="B1328" t="str">
            <v>-</v>
          </cell>
          <cell r="C1328" t="str">
            <v>Poço de visita - PVI 09 AC/BC</v>
          </cell>
          <cell r="D1328" t="str">
            <v>und</v>
          </cell>
          <cell r="H1328" t="str">
            <v>DNIT 030/2004-ES</v>
          </cell>
        </row>
        <row r="1329">
          <cell r="A1329" t="str">
            <v>2 S 04 963 60</v>
          </cell>
          <cell r="B1329" t="str">
            <v>-</v>
          </cell>
          <cell r="C1329" t="str">
            <v>Poço de visita - PVI 10 AC/BC</v>
          </cell>
          <cell r="D1329" t="str">
            <v>und</v>
          </cell>
          <cell r="H1329" t="str">
            <v>DNIT 030/2004-ES</v>
          </cell>
        </row>
        <row r="1330">
          <cell r="A1330" t="str">
            <v>2 S 04 963 61</v>
          </cell>
          <cell r="B1330" t="str">
            <v>-</v>
          </cell>
          <cell r="C1330" t="str">
            <v>Poço de visita - PVI 11 AC/BC</v>
          </cell>
          <cell r="D1330" t="str">
            <v>und</v>
          </cell>
          <cell r="H1330" t="str">
            <v>DNIT 030/2004-ES</v>
          </cell>
        </row>
        <row r="1331">
          <cell r="A1331" t="str">
            <v>2 S 04 963 62</v>
          </cell>
          <cell r="B1331" t="str">
            <v>-</v>
          </cell>
          <cell r="C1331" t="str">
            <v>Poço de visita - PVI 12 AC/BC</v>
          </cell>
          <cell r="D1331" t="str">
            <v>und</v>
          </cell>
          <cell r="H1331" t="str">
            <v>DNIT 030/2004-ES</v>
          </cell>
        </row>
        <row r="1332">
          <cell r="A1332" t="str">
            <v>2 S 04 963 63</v>
          </cell>
          <cell r="B1332" t="str">
            <v>-</v>
          </cell>
          <cell r="C1332" t="str">
            <v>Poço de visita - PVI 13 AC/BC</v>
          </cell>
          <cell r="D1332" t="str">
            <v>und</v>
          </cell>
          <cell r="H1332" t="str">
            <v>DNIT 030/2004-ES</v>
          </cell>
        </row>
        <row r="1333">
          <cell r="A1333" t="str">
            <v>2 S 04 963 64</v>
          </cell>
          <cell r="B1333" t="str">
            <v>-</v>
          </cell>
          <cell r="C1333" t="str">
            <v>Poço de visita - PVI 14 AC/BC</v>
          </cell>
          <cell r="D1333" t="str">
            <v>und</v>
          </cell>
          <cell r="H1333" t="str">
            <v>DNIT 030/2004-ES</v>
          </cell>
        </row>
        <row r="1334">
          <cell r="A1334" t="str">
            <v>2 S 04 963 65</v>
          </cell>
          <cell r="B1334" t="str">
            <v>-</v>
          </cell>
          <cell r="C1334" t="str">
            <v>Poço de visita - PVI 15 AC/BC</v>
          </cell>
          <cell r="D1334" t="str">
            <v>und</v>
          </cell>
          <cell r="H1334" t="str">
            <v>DNIT 030/2004-ES</v>
          </cell>
        </row>
        <row r="1335">
          <cell r="A1335" t="str">
            <v>2 S 04 963 66</v>
          </cell>
          <cell r="B1335" t="str">
            <v>-</v>
          </cell>
          <cell r="C1335" t="str">
            <v>Poço de visita - PVI 16 AC/BC</v>
          </cell>
          <cell r="D1335" t="str">
            <v>und</v>
          </cell>
          <cell r="H1335" t="str">
            <v>DNIT 030/2004-ES</v>
          </cell>
        </row>
        <row r="1336">
          <cell r="A1336" t="str">
            <v>2 S 04 963 67</v>
          </cell>
          <cell r="B1336" t="str">
            <v>-</v>
          </cell>
          <cell r="C1336" t="str">
            <v>Poço de visita - PVI 17 AC/BC</v>
          </cell>
          <cell r="D1336" t="str">
            <v>und</v>
          </cell>
          <cell r="H1336" t="str">
            <v>DNIT 030/2004-ES</v>
          </cell>
        </row>
        <row r="1337">
          <cell r="A1337" t="str">
            <v>2 S 04 963 68</v>
          </cell>
          <cell r="B1337" t="str">
            <v>-</v>
          </cell>
          <cell r="C1337" t="str">
            <v>Poço de visita - PVI 18 AC/BC</v>
          </cell>
          <cell r="D1337" t="str">
            <v>und</v>
          </cell>
          <cell r="H1337" t="str">
            <v>DNIT 030/2004-ES</v>
          </cell>
        </row>
        <row r="1338">
          <cell r="A1338" t="str">
            <v>2 S 04 963 81</v>
          </cell>
          <cell r="B1338" t="str">
            <v>-</v>
          </cell>
          <cell r="C1338" t="str">
            <v>Chaminé dos poços de visita - CPV 01 AC/BC</v>
          </cell>
          <cell r="D1338" t="str">
            <v>und</v>
          </cell>
          <cell r="H1338" t="str">
            <v>DNIT 030/2004-ES</v>
          </cell>
        </row>
        <row r="1339">
          <cell r="A1339" t="str">
            <v>2 S 04 963 82</v>
          </cell>
          <cell r="B1339" t="str">
            <v>-</v>
          </cell>
          <cell r="C1339" t="str">
            <v>Chaminé dos poços de visita - CPV 02 AC/BC</v>
          </cell>
          <cell r="D1339" t="str">
            <v>und</v>
          </cell>
          <cell r="H1339" t="str">
            <v>DNIT 030/2004-ES</v>
          </cell>
        </row>
        <row r="1340">
          <cell r="A1340" t="str">
            <v>2 S 04 963 83</v>
          </cell>
          <cell r="B1340" t="str">
            <v>-</v>
          </cell>
          <cell r="C1340" t="str">
            <v>Chaminé dos poços de visita - CPV 03 AC/BC</v>
          </cell>
          <cell r="D1340" t="str">
            <v>und</v>
          </cell>
          <cell r="H1340" t="str">
            <v>DNIT 030/2004-ES</v>
          </cell>
        </row>
        <row r="1341">
          <cell r="A1341" t="str">
            <v>2 S 04 963 84</v>
          </cell>
          <cell r="B1341" t="str">
            <v>-</v>
          </cell>
          <cell r="C1341" t="str">
            <v>Chaminé dos poços de visita - CPV 04 AC/BC</v>
          </cell>
          <cell r="D1341" t="str">
            <v>und</v>
          </cell>
          <cell r="H1341" t="str">
            <v>DNIT 030/2004-ES</v>
          </cell>
        </row>
        <row r="1342">
          <cell r="A1342" t="str">
            <v>2 S 04 963 85</v>
          </cell>
          <cell r="B1342" t="str">
            <v>-</v>
          </cell>
          <cell r="C1342" t="str">
            <v>Chaminé dos poços de visita - CPV 05 AC/BC</v>
          </cell>
          <cell r="D1342" t="str">
            <v>und</v>
          </cell>
          <cell r="H1342" t="str">
            <v>DNIT 030/2004-ES</v>
          </cell>
        </row>
        <row r="1343">
          <cell r="A1343" t="str">
            <v>2 S 04 963 86</v>
          </cell>
          <cell r="B1343" t="str">
            <v>-</v>
          </cell>
          <cell r="C1343" t="str">
            <v>Chaminé dos poços de visita - CPV 06 AC/BC</v>
          </cell>
          <cell r="D1343" t="str">
            <v>und</v>
          </cell>
          <cell r="H1343" t="str">
            <v>DNIT 030/2004-ES</v>
          </cell>
        </row>
        <row r="1344">
          <cell r="A1344" t="str">
            <v>2 S 04 963 87</v>
          </cell>
          <cell r="B1344" t="str">
            <v>-</v>
          </cell>
          <cell r="C1344" t="str">
            <v>Chaminé dos poços de visita - CPV 07 AC/BC</v>
          </cell>
          <cell r="D1344" t="str">
            <v>und</v>
          </cell>
          <cell r="H1344" t="str">
            <v>DNIT 030/2004-ES</v>
          </cell>
        </row>
        <row r="1345">
          <cell r="A1345" t="str">
            <v>2 S 04 964 01</v>
          </cell>
          <cell r="B1345" t="str">
            <v>-</v>
          </cell>
          <cell r="C1345" t="str">
            <v>Tubulação de drenagem urbana - D=0,40 m s/ berço</v>
          </cell>
          <cell r="D1345" t="str">
            <v>m</v>
          </cell>
          <cell r="H1345" t="str">
            <v>DNIT 030/2004-ES</v>
          </cell>
        </row>
        <row r="1346">
          <cell r="A1346" t="str">
            <v>2 S 04 964 02</v>
          </cell>
          <cell r="B1346" t="str">
            <v>-</v>
          </cell>
          <cell r="C1346" t="str">
            <v>Tubulação de drenagem urbana - D=0,60 m s/ berço</v>
          </cell>
          <cell r="D1346" t="str">
            <v>m</v>
          </cell>
          <cell r="H1346" t="str">
            <v>DNIT 030/2004-ES</v>
          </cell>
        </row>
        <row r="1347">
          <cell r="A1347" t="str">
            <v>2 S 04 964 03</v>
          </cell>
          <cell r="B1347" t="str">
            <v>-</v>
          </cell>
          <cell r="C1347" t="str">
            <v>Tubulação de drenagem urbana - D=0,80 m s/ berço</v>
          </cell>
          <cell r="D1347" t="str">
            <v>m</v>
          </cell>
          <cell r="H1347" t="str">
            <v>DNIT 030/2004-ES</v>
          </cell>
        </row>
        <row r="1348">
          <cell r="A1348" t="str">
            <v>2 S 04 964 04</v>
          </cell>
          <cell r="B1348" t="str">
            <v>-</v>
          </cell>
          <cell r="C1348" t="str">
            <v>Tubulação de drenagem urbana - D=1,00 m s/ berço</v>
          </cell>
          <cell r="D1348" t="str">
            <v>m</v>
          </cell>
          <cell r="H1348" t="str">
            <v>DNIT 030/2004-ES</v>
          </cell>
        </row>
        <row r="1349">
          <cell r="A1349" t="str">
            <v>2 S 04 964 05</v>
          </cell>
          <cell r="B1349" t="str">
            <v>-</v>
          </cell>
          <cell r="C1349" t="str">
            <v>Tubulação de drenagem urbana - D=1,20 m s/ berço</v>
          </cell>
          <cell r="D1349" t="str">
            <v>m</v>
          </cell>
          <cell r="H1349" t="str">
            <v>DNIT 030/2004-ES</v>
          </cell>
        </row>
        <row r="1350">
          <cell r="A1350" t="str">
            <v>2 S 04 964 06</v>
          </cell>
          <cell r="B1350" t="str">
            <v>-</v>
          </cell>
          <cell r="C1350" t="str">
            <v>Tubulação de drenagem urbana - D=1,50 m s/ berço</v>
          </cell>
          <cell r="D1350" t="str">
            <v>m</v>
          </cell>
          <cell r="H1350" t="str">
            <v>DNIT 030/2004-ES</v>
          </cell>
        </row>
        <row r="1351">
          <cell r="A1351" t="str">
            <v>2 S 04 964 51</v>
          </cell>
          <cell r="B1351" t="str">
            <v>-</v>
          </cell>
          <cell r="C1351" t="str">
            <v>Tubulação de drenagem urbana-D=0,40m s/berço AC/BC</v>
          </cell>
          <cell r="D1351" t="str">
            <v>m</v>
          </cell>
          <cell r="H1351" t="str">
            <v>DNIT 030/2004-ES</v>
          </cell>
        </row>
        <row r="1352">
          <cell r="A1352" t="str">
            <v>2 S 04 964 52</v>
          </cell>
          <cell r="B1352" t="str">
            <v>-</v>
          </cell>
          <cell r="C1352" t="str">
            <v>Tubulação de drenagem urbana-D=0,60m s/berço AC/BC</v>
          </cell>
          <cell r="D1352" t="str">
            <v>m</v>
          </cell>
          <cell r="H1352" t="str">
            <v>DNIT 030/2004-ES</v>
          </cell>
        </row>
        <row r="1353">
          <cell r="A1353" t="str">
            <v>2 S 04 964 53</v>
          </cell>
          <cell r="B1353" t="str">
            <v>-</v>
          </cell>
          <cell r="C1353" t="str">
            <v>Tubulação de drenagem urbana-D=0,80m s/berço AC/BC</v>
          </cell>
          <cell r="D1353" t="str">
            <v>m</v>
          </cell>
          <cell r="H1353" t="str">
            <v>DNIT 030/2004-ES</v>
          </cell>
        </row>
        <row r="1354">
          <cell r="A1354" t="str">
            <v>2 S 04 964 54</v>
          </cell>
          <cell r="B1354" t="str">
            <v>-</v>
          </cell>
          <cell r="C1354" t="str">
            <v>Tubulação de drenagem urbana-D=1,00m s/berço AC/BC</v>
          </cell>
          <cell r="D1354" t="str">
            <v>m</v>
          </cell>
          <cell r="H1354" t="str">
            <v>DNIT 030/2004-ES</v>
          </cell>
        </row>
        <row r="1355">
          <cell r="A1355" t="str">
            <v>2 S 04 964 55</v>
          </cell>
          <cell r="B1355" t="str">
            <v>-</v>
          </cell>
          <cell r="C1355" t="str">
            <v>Tubulação de drenagem urbana-D=1,20m s/berço AC/BC</v>
          </cell>
          <cell r="D1355" t="str">
            <v>m</v>
          </cell>
          <cell r="H1355" t="str">
            <v>DNIT 030/2004-ES</v>
          </cell>
        </row>
        <row r="1356">
          <cell r="A1356" t="str">
            <v>2 S 04 964 56</v>
          </cell>
          <cell r="B1356" t="str">
            <v>-</v>
          </cell>
          <cell r="C1356" t="str">
            <v>Tubulação de drenagem urbana-D=1,50m s/berço AC/BC</v>
          </cell>
          <cell r="D1356" t="str">
            <v>m</v>
          </cell>
          <cell r="H1356" t="str">
            <v>DNIT 030/2004-ES</v>
          </cell>
        </row>
        <row r="1357">
          <cell r="A1357" t="str">
            <v>2 S 04 990 01</v>
          </cell>
          <cell r="B1357" t="str">
            <v>-</v>
          </cell>
          <cell r="C1357" t="str">
            <v>Transposição de segmento de sarjetas - TSS 01</v>
          </cell>
          <cell r="D1357" t="str">
            <v>m</v>
          </cell>
          <cell r="H1357" t="str">
            <v>DNIT 019/2004-ES</v>
          </cell>
        </row>
        <row r="1358">
          <cell r="A1358" t="str">
            <v>2 S 04 990 02</v>
          </cell>
          <cell r="B1358" t="str">
            <v>-</v>
          </cell>
          <cell r="C1358" t="str">
            <v>Transposição de segmento de sarjetas - TSS 02</v>
          </cell>
          <cell r="D1358" t="str">
            <v>m</v>
          </cell>
          <cell r="H1358" t="str">
            <v>DNIT 019/2004-ES</v>
          </cell>
        </row>
        <row r="1359">
          <cell r="A1359" t="str">
            <v>2 S 04 990 03</v>
          </cell>
          <cell r="B1359" t="str">
            <v>-</v>
          </cell>
          <cell r="C1359" t="str">
            <v>Transposição de segmento de sarjetas - TSS 03</v>
          </cell>
          <cell r="D1359" t="str">
            <v>m</v>
          </cell>
          <cell r="H1359" t="str">
            <v>DNIT 019/2004-ES</v>
          </cell>
        </row>
        <row r="1360">
          <cell r="A1360" t="str">
            <v>2 S 04 990 04</v>
          </cell>
          <cell r="B1360" t="str">
            <v>-</v>
          </cell>
          <cell r="C1360" t="str">
            <v>Transposição de segmento de sarjetas - TSS 04</v>
          </cell>
          <cell r="D1360" t="str">
            <v>m</v>
          </cell>
          <cell r="H1360" t="str">
            <v>DNIT 019/2004-ES</v>
          </cell>
        </row>
        <row r="1361">
          <cell r="A1361" t="str">
            <v>2 S 04 990 05</v>
          </cell>
          <cell r="B1361" t="str">
            <v>-</v>
          </cell>
          <cell r="C1361" t="str">
            <v>Transposição de segmento de sarjetas - TSS 05</v>
          </cell>
          <cell r="D1361" t="str">
            <v>m</v>
          </cell>
          <cell r="H1361" t="str">
            <v>DNIT 019/2004-ES</v>
          </cell>
        </row>
        <row r="1362">
          <cell r="A1362" t="str">
            <v>2 S 04 990 06</v>
          </cell>
          <cell r="B1362" t="str">
            <v>-</v>
          </cell>
          <cell r="C1362" t="str">
            <v>Transposição de segmento de sarjetas - TSS 06</v>
          </cell>
          <cell r="D1362" t="str">
            <v>m</v>
          </cell>
          <cell r="H1362" t="str">
            <v>DNIT 019/2004-ES</v>
          </cell>
        </row>
        <row r="1363">
          <cell r="A1363" t="str">
            <v>2 S 04 990 51</v>
          </cell>
          <cell r="B1363" t="str">
            <v>-</v>
          </cell>
          <cell r="C1363" t="str">
            <v>Transposição de segmentos de sarjetas-TSS 01 AC/BC</v>
          </cell>
          <cell r="D1363" t="str">
            <v>m</v>
          </cell>
          <cell r="H1363" t="str">
            <v>DNIT 019/2004-ES</v>
          </cell>
        </row>
        <row r="1364">
          <cell r="A1364" t="str">
            <v>2 S 04 990 52</v>
          </cell>
          <cell r="B1364" t="str">
            <v>-</v>
          </cell>
          <cell r="C1364" t="str">
            <v>Transposição de segmentos de sarjetas-TSS 02 AC/BC</v>
          </cell>
          <cell r="D1364" t="str">
            <v>m</v>
          </cell>
          <cell r="H1364" t="str">
            <v>DNIT 019/2004-ES</v>
          </cell>
        </row>
        <row r="1365">
          <cell r="A1365" t="str">
            <v>2 S 04 990 53</v>
          </cell>
          <cell r="B1365" t="str">
            <v>-</v>
          </cell>
          <cell r="C1365" t="str">
            <v>Transposição de segmento de sarjetas-TSS 03 AC/BC</v>
          </cell>
          <cell r="D1365" t="str">
            <v>m</v>
          </cell>
          <cell r="H1365" t="str">
            <v>DNIT 019/2004-ES</v>
          </cell>
        </row>
        <row r="1366">
          <cell r="A1366" t="str">
            <v>2 S 04 990 54</v>
          </cell>
          <cell r="B1366" t="str">
            <v>-</v>
          </cell>
          <cell r="C1366" t="str">
            <v>Transposição de segmento de sarjetas-TSS 04 AC/BC</v>
          </cell>
          <cell r="D1366" t="str">
            <v>m</v>
          </cell>
          <cell r="H1366" t="str">
            <v>DNIT 019/2004-ES</v>
          </cell>
        </row>
        <row r="1367">
          <cell r="A1367" t="str">
            <v>2 S 04 990 55</v>
          </cell>
          <cell r="B1367" t="str">
            <v>-</v>
          </cell>
          <cell r="C1367" t="str">
            <v>Transposição de segmento de sarjetas-TSS 05 AC/BC</v>
          </cell>
          <cell r="D1367" t="str">
            <v>m</v>
          </cell>
          <cell r="H1367" t="str">
            <v>DNIT 019/2004-ES</v>
          </cell>
        </row>
        <row r="1368">
          <cell r="A1368" t="str">
            <v>2 S 04 990 56</v>
          </cell>
          <cell r="B1368" t="str">
            <v>-</v>
          </cell>
          <cell r="C1368" t="str">
            <v>Transposição de segmento de sarjetas-TSS 06 AC/BC</v>
          </cell>
          <cell r="D1368" t="str">
            <v>m</v>
          </cell>
          <cell r="H1368" t="str">
            <v>DNIT 019/2004-ES</v>
          </cell>
        </row>
        <row r="1369">
          <cell r="A1369" t="str">
            <v>2 S 04 991 01</v>
          </cell>
          <cell r="B1369" t="str">
            <v>-</v>
          </cell>
          <cell r="C1369" t="str">
            <v>Tampa concr. p/caixa colet. (4 nervuras) - TCC 01</v>
          </cell>
          <cell r="D1369" t="str">
            <v>und</v>
          </cell>
          <cell r="H1369" t="str">
            <v>DNIT 026/2004-ES</v>
          </cell>
        </row>
        <row r="1370">
          <cell r="A1370" t="str">
            <v>2 S 04 991 02</v>
          </cell>
          <cell r="B1370" t="str">
            <v>-</v>
          </cell>
          <cell r="C1370" t="str">
            <v>Tampa de ferro p/ caixa coletora - TCC 02</v>
          </cell>
          <cell r="D1370" t="str">
            <v>und</v>
          </cell>
          <cell r="H1370" t="str">
            <v>DNIT 026/2004-ES</v>
          </cell>
        </row>
        <row r="1371">
          <cell r="A1371" t="str">
            <v>2 S 04 991 51</v>
          </cell>
          <cell r="B1371" t="str">
            <v>-</v>
          </cell>
          <cell r="C1371" t="str">
            <v>Tampa concr.p/caixa colet(4 nervuras)-TCC 01 AC/BC</v>
          </cell>
          <cell r="D1371" t="str">
            <v>und</v>
          </cell>
          <cell r="H1371" t="str">
            <v>DNIT 026/2004-ES</v>
          </cell>
        </row>
        <row r="1372">
          <cell r="A1372" t="str">
            <v>2 S 04 999 03</v>
          </cell>
          <cell r="B1372" t="str">
            <v>-</v>
          </cell>
          <cell r="C1372" t="str">
            <v>Escoramento de bueiros celulares</v>
          </cell>
          <cell r="D1372" t="str">
            <v>m³</v>
          </cell>
        </row>
        <row r="1373">
          <cell r="A1373" t="str">
            <v>2 S 04 999 06</v>
          </cell>
          <cell r="B1373" t="str">
            <v>-</v>
          </cell>
          <cell r="C1373" t="str">
            <v>Solo local / selo de argila apiloado</v>
          </cell>
          <cell r="D1373" t="str">
            <v>m³</v>
          </cell>
        </row>
        <row r="1374">
          <cell r="A1374" t="str">
            <v>2 S 04 999 07</v>
          </cell>
          <cell r="B1374" t="str">
            <v>-</v>
          </cell>
          <cell r="C1374" t="str">
            <v>Lastro de brita</v>
          </cell>
          <cell r="D1374" t="str">
            <v>m³</v>
          </cell>
        </row>
        <row r="1375">
          <cell r="A1375" t="str">
            <v>2 S 04 999 57</v>
          </cell>
          <cell r="B1375" t="str">
            <v>-</v>
          </cell>
          <cell r="C1375" t="str">
            <v>Lastro de brita BC</v>
          </cell>
          <cell r="D1375" t="str">
            <v>m³</v>
          </cell>
        </row>
        <row r="1376">
          <cell r="A1376" t="str">
            <v>2 S 05 000 06</v>
          </cell>
          <cell r="B1376" t="str">
            <v>-</v>
          </cell>
          <cell r="C1376" t="str">
            <v>Calha metálica semi-circular D=0,40 m</v>
          </cell>
          <cell r="D1376" t="str">
            <v>m</v>
          </cell>
        </row>
        <row r="1377">
          <cell r="A1377" t="str">
            <v>2 S 05 000 09</v>
          </cell>
          <cell r="B1377" t="str">
            <v>-</v>
          </cell>
          <cell r="C1377" t="str">
            <v>Dentes para bueiros simples D=0,60 m</v>
          </cell>
          <cell r="D1377" t="str">
            <v>und</v>
          </cell>
        </row>
        <row r="1378">
          <cell r="A1378" t="str">
            <v>2 S 05 000 10</v>
          </cell>
          <cell r="B1378" t="str">
            <v>-</v>
          </cell>
          <cell r="C1378" t="str">
            <v>Dentes para bueiros simples D=0,80 m</v>
          </cell>
          <cell r="D1378" t="str">
            <v>und</v>
          </cell>
        </row>
        <row r="1379">
          <cell r="A1379" t="str">
            <v>2 S 05 000 11</v>
          </cell>
          <cell r="B1379" t="str">
            <v>-</v>
          </cell>
          <cell r="C1379" t="str">
            <v>Dentes para bueiros simples D=1,00 m</v>
          </cell>
          <cell r="D1379" t="str">
            <v>und</v>
          </cell>
        </row>
        <row r="1380">
          <cell r="A1380" t="str">
            <v>2 S 05 000 12</v>
          </cell>
          <cell r="B1380" t="str">
            <v>-</v>
          </cell>
          <cell r="C1380" t="str">
            <v>Dentes para bueiros simples D=1,20 m</v>
          </cell>
          <cell r="D1380" t="str">
            <v>und</v>
          </cell>
        </row>
        <row r="1381">
          <cell r="A1381" t="str">
            <v>2 S 05 000 13</v>
          </cell>
          <cell r="B1381" t="str">
            <v>-</v>
          </cell>
          <cell r="C1381" t="str">
            <v>Dentes para bueiros simples D=1,50 m</v>
          </cell>
          <cell r="D1381" t="str">
            <v>und</v>
          </cell>
        </row>
        <row r="1382">
          <cell r="A1382" t="str">
            <v>2 S 05 000 14</v>
          </cell>
          <cell r="B1382" t="str">
            <v>-</v>
          </cell>
          <cell r="C1382" t="str">
            <v>Dentes para bueiros duplos D=1,00 m</v>
          </cell>
          <cell r="D1382" t="str">
            <v>und</v>
          </cell>
        </row>
        <row r="1383">
          <cell r="A1383" t="str">
            <v>2 S 05 000 15</v>
          </cell>
          <cell r="B1383" t="str">
            <v>-</v>
          </cell>
          <cell r="C1383" t="str">
            <v>Dentes para bueiros duplos D=1,20 m</v>
          </cell>
          <cell r="D1383" t="str">
            <v>und</v>
          </cell>
        </row>
        <row r="1384">
          <cell r="A1384" t="str">
            <v>2 S 05 000 16</v>
          </cell>
          <cell r="B1384" t="str">
            <v>-</v>
          </cell>
          <cell r="C1384" t="str">
            <v>Dentes para bueiros duplos D=1,50 m</v>
          </cell>
          <cell r="D1384" t="str">
            <v>und</v>
          </cell>
        </row>
        <row r="1385">
          <cell r="A1385" t="str">
            <v>2 S 05 000 17</v>
          </cell>
          <cell r="B1385" t="str">
            <v>-</v>
          </cell>
          <cell r="C1385" t="str">
            <v>Dentes para bueiros triplos D=1,00 m</v>
          </cell>
          <cell r="D1385" t="str">
            <v>und</v>
          </cell>
        </row>
        <row r="1386">
          <cell r="A1386" t="str">
            <v>2 S 05 000 18</v>
          </cell>
          <cell r="B1386" t="str">
            <v>-</v>
          </cell>
          <cell r="C1386" t="str">
            <v>Dentes para bueiros triplos D=1,20</v>
          </cell>
          <cell r="D1386" t="str">
            <v>und</v>
          </cell>
        </row>
        <row r="1387">
          <cell r="A1387" t="str">
            <v>2 S 05 000 19</v>
          </cell>
          <cell r="B1387" t="str">
            <v>-</v>
          </cell>
          <cell r="C1387" t="str">
            <v>Dentes para bueiros triplos D=1,50 m</v>
          </cell>
          <cell r="D1387" t="str">
            <v>und</v>
          </cell>
        </row>
        <row r="1388">
          <cell r="A1388" t="str">
            <v>2 S 05 000 59</v>
          </cell>
          <cell r="B1388" t="str">
            <v>-</v>
          </cell>
          <cell r="C1388" t="str">
            <v>Dentes para bueiros simples D=0,60 m AC/BC/PC</v>
          </cell>
          <cell r="D1388" t="str">
            <v>und</v>
          </cell>
        </row>
        <row r="1389">
          <cell r="A1389" t="str">
            <v>2 S 05 000 60</v>
          </cell>
          <cell r="B1389" t="str">
            <v>-</v>
          </cell>
          <cell r="C1389" t="str">
            <v>Dentes para bueiros simples D=0,80 m AC/BC/PC</v>
          </cell>
          <cell r="D1389" t="str">
            <v>und</v>
          </cell>
        </row>
        <row r="1390">
          <cell r="A1390" t="str">
            <v>2 S 05 000 61</v>
          </cell>
          <cell r="B1390" t="str">
            <v>-</v>
          </cell>
          <cell r="C1390" t="str">
            <v>Dentes para bueiros simples D=1,00 m AC/BC/PC</v>
          </cell>
          <cell r="D1390" t="str">
            <v>und</v>
          </cell>
        </row>
        <row r="1391">
          <cell r="A1391" t="str">
            <v>2 S 05 000 62</v>
          </cell>
          <cell r="B1391" t="str">
            <v>-</v>
          </cell>
          <cell r="C1391" t="str">
            <v>Dentes para bueiros simples D=1,20 m AC/BC/PC</v>
          </cell>
          <cell r="D1391" t="str">
            <v>und</v>
          </cell>
        </row>
        <row r="1392">
          <cell r="A1392" t="str">
            <v>2 S 05 000 63</v>
          </cell>
          <cell r="B1392" t="str">
            <v>-</v>
          </cell>
          <cell r="C1392" t="str">
            <v>Dentes para bueiros simples D=1,50 m AC/BC/PC</v>
          </cell>
          <cell r="D1392" t="str">
            <v>und</v>
          </cell>
        </row>
        <row r="1393">
          <cell r="A1393" t="str">
            <v>2 S 05 000 64</v>
          </cell>
          <cell r="B1393" t="str">
            <v>-</v>
          </cell>
          <cell r="C1393" t="str">
            <v>Dentes para bueiros duplos D=1,00 m AC/BC/PC</v>
          </cell>
          <cell r="D1393" t="str">
            <v>und</v>
          </cell>
        </row>
        <row r="1394">
          <cell r="A1394" t="str">
            <v>2 S 05 000 65</v>
          </cell>
          <cell r="B1394" t="str">
            <v>-</v>
          </cell>
          <cell r="C1394" t="str">
            <v>Dentes para bueiros duplos D=1,20 m AC/BC/PC</v>
          </cell>
          <cell r="D1394" t="str">
            <v>und</v>
          </cell>
        </row>
        <row r="1395">
          <cell r="A1395" t="str">
            <v>2 S 05 000 66</v>
          </cell>
          <cell r="B1395" t="str">
            <v>-</v>
          </cell>
          <cell r="C1395" t="str">
            <v>Dentes para bueiros duplos D=1,50 m AC/BC/PC</v>
          </cell>
          <cell r="D1395" t="str">
            <v>und</v>
          </cell>
        </row>
        <row r="1396">
          <cell r="A1396" t="str">
            <v>2 S 05 000 67</v>
          </cell>
          <cell r="B1396" t="str">
            <v>-</v>
          </cell>
          <cell r="C1396" t="str">
            <v>Dentes para bueiros triplos D=1,00 m AC/BC/PC</v>
          </cell>
          <cell r="D1396" t="str">
            <v>und</v>
          </cell>
        </row>
        <row r="1397">
          <cell r="A1397" t="str">
            <v>2 S 05 000 68</v>
          </cell>
          <cell r="B1397" t="str">
            <v>-</v>
          </cell>
          <cell r="C1397" t="str">
            <v>Dentes para bueiros triplos D=1,20 AC/BC/PC</v>
          </cell>
          <cell r="D1397" t="str">
            <v>und</v>
          </cell>
        </row>
        <row r="1398">
          <cell r="A1398" t="str">
            <v>2 S 05 000 69</v>
          </cell>
          <cell r="B1398" t="str">
            <v>-</v>
          </cell>
          <cell r="C1398" t="str">
            <v>Dentes para bueiros triplos D=1,50 m AC/BC/PC</v>
          </cell>
          <cell r="D1398" t="str">
            <v>und</v>
          </cell>
        </row>
        <row r="1399">
          <cell r="A1399" t="str">
            <v>2 S 05 100 00</v>
          </cell>
          <cell r="B1399" t="str">
            <v>-</v>
          </cell>
          <cell r="C1399" t="str">
            <v>Enleivamento</v>
          </cell>
          <cell r="D1399" t="str">
            <v>m²</v>
          </cell>
          <cell r="H1399" t="str">
            <v>DNER-ES-341/97</v>
          </cell>
        </row>
        <row r="1400">
          <cell r="A1400" t="str">
            <v>2 S 05 102 00</v>
          </cell>
          <cell r="B1400" t="str">
            <v>-</v>
          </cell>
          <cell r="C1400" t="str">
            <v>Hidrossemeadura</v>
          </cell>
          <cell r="D1400" t="str">
            <v>m²</v>
          </cell>
          <cell r="H1400" t="str">
            <v>DNER-ES-341/97</v>
          </cell>
        </row>
        <row r="1401">
          <cell r="A1401" t="str">
            <v>2 S 05 300 01</v>
          </cell>
          <cell r="B1401" t="str">
            <v>-</v>
          </cell>
          <cell r="C1401" t="str">
            <v>Alvenaria de pedra arrumada</v>
          </cell>
          <cell r="D1401" t="str">
            <v>m³</v>
          </cell>
        </row>
        <row r="1402">
          <cell r="A1402" t="str">
            <v>2 S 05 300 02</v>
          </cell>
          <cell r="B1402" t="str">
            <v>-</v>
          </cell>
          <cell r="C1402" t="str">
            <v>Enrocamento de pedra jogada</v>
          </cell>
          <cell r="D1402" t="str">
            <v>m³</v>
          </cell>
        </row>
        <row r="1403">
          <cell r="A1403" t="str">
            <v>2 S 05 301 00</v>
          </cell>
          <cell r="B1403" t="str">
            <v>-</v>
          </cell>
          <cell r="C1403" t="str">
            <v>Alvenaria de pedra argamassada</v>
          </cell>
          <cell r="D1403" t="str">
            <v>m³</v>
          </cell>
        </row>
        <row r="1404">
          <cell r="A1404" t="str">
            <v>2 S 05 301 01</v>
          </cell>
          <cell r="B1404" t="str">
            <v>-</v>
          </cell>
          <cell r="C1404" t="str">
            <v>Alvenaria tijolos de 20 cm de espessura</v>
          </cell>
          <cell r="D1404" t="str">
            <v>m²</v>
          </cell>
        </row>
        <row r="1405">
          <cell r="A1405" t="str">
            <v>2 S 05 301 50</v>
          </cell>
          <cell r="B1405" t="str">
            <v>-</v>
          </cell>
          <cell r="C1405" t="str">
            <v>Alvenaria de pedra argamassada AC/BC/PC</v>
          </cell>
          <cell r="D1405" t="str">
            <v>m³</v>
          </cell>
        </row>
        <row r="1406">
          <cell r="A1406" t="str">
            <v>2 S 05 301 51</v>
          </cell>
          <cell r="B1406" t="str">
            <v>-</v>
          </cell>
          <cell r="C1406" t="str">
            <v>Alvenaria tijolos de 0,20 cm de espessura AC</v>
          </cell>
          <cell r="D1406" t="str">
            <v>m²</v>
          </cell>
        </row>
        <row r="1407">
          <cell r="A1407" t="str">
            <v>2 S 05 302 01</v>
          </cell>
          <cell r="B1407" t="str">
            <v>-</v>
          </cell>
          <cell r="C1407" t="str">
            <v>Muro gabião tipo caixa</v>
          </cell>
          <cell r="D1407" t="str">
            <v>m³</v>
          </cell>
        </row>
        <row r="1408">
          <cell r="A1408" t="str">
            <v>2 S 05 303 01</v>
          </cell>
          <cell r="B1408" t="str">
            <v>-</v>
          </cell>
          <cell r="C1408" t="str">
            <v>Terra armada - ECE - greide 0,0&lt;h&lt;6,00m</v>
          </cell>
          <cell r="D1408" t="str">
            <v>m²</v>
          </cell>
        </row>
        <row r="1409">
          <cell r="A1409" t="str">
            <v>2 S 05 303 02</v>
          </cell>
          <cell r="B1409" t="str">
            <v>-</v>
          </cell>
          <cell r="C1409" t="str">
            <v>Terra armada - ECE - greide 6,0&lt;h&lt;9,00m</v>
          </cell>
          <cell r="D1409" t="str">
            <v>m²</v>
          </cell>
        </row>
        <row r="1410">
          <cell r="A1410" t="str">
            <v>2 S 05 303 03</v>
          </cell>
          <cell r="B1410" t="str">
            <v>-</v>
          </cell>
          <cell r="C1410" t="str">
            <v>Terra armada - ECE - greide 9,0&lt;h&lt;12,00m</v>
          </cell>
          <cell r="D1410" t="str">
            <v>m²</v>
          </cell>
        </row>
        <row r="1411">
          <cell r="A1411" t="str">
            <v>2 S 05 303 04</v>
          </cell>
          <cell r="B1411" t="str">
            <v>-</v>
          </cell>
          <cell r="C1411" t="str">
            <v>Terra armada - ECE - pé de talude 0,0&lt;h&lt;6,00m</v>
          </cell>
          <cell r="D1411" t="str">
            <v>m²</v>
          </cell>
        </row>
        <row r="1412">
          <cell r="A1412" t="str">
            <v>2 S 05 303 05</v>
          </cell>
          <cell r="B1412" t="str">
            <v>-</v>
          </cell>
          <cell r="C1412" t="str">
            <v>Terra armada - ECE - pé de talude 6,0&lt;h&lt;9,00m</v>
          </cell>
          <cell r="D1412" t="str">
            <v>m²</v>
          </cell>
        </row>
        <row r="1413">
          <cell r="A1413" t="str">
            <v>2 S 05 303 06</v>
          </cell>
          <cell r="B1413" t="str">
            <v>-</v>
          </cell>
          <cell r="C1413" t="str">
            <v>Terra armada - ECE - pé de talude 9,0&lt;h&lt;12,00m</v>
          </cell>
          <cell r="D1413" t="str">
            <v>m²</v>
          </cell>
        </row>
        <row r="1414">
          <cell r="A1414" t="str">
            <v>2 S 05 303 07</v>
          </cell>
          <cell r="B1414" t="str">
            <v>-</v>
          </cell>
          <cell r="C1414" t="str">
            <v>Terra armada - ECE - encontro portante 0,0&lt;h&lt;6,00m</v>
          </cell>
          <cell r="D1414" t="str">
            <v>m²</v>
          </cell>
        </row>
        <row r="1415">
          <cell r="A1415" t="str">
            <v>2 S 05 303 08</v>
          </cell>
          <cell r="B1415" t="str">
            <v>-</v>
          </cell>
          <cell r="C1415" t="str">
            <v>Terra armada - ECE - encontro portante 6,0&lt;h&lt;9,00m</v>
          </cell>
          <cell r="D1415" t="str">
            <v>m²</v>
          </cell>
        </row>
        <row r="1416">
          <cell r="A1416" t="str">
            <v>2 S 05 303 09</v>
          </cell>
          <cell r="B1416" t="str">
            <v>-</v>
          </cell>
          <cell r="C1416" t="str">
            <v>Escamas de concreto armado para terra armada</v>
          </cell>
          <cell r="D1416" t="str">
            <v>m³</v>
          </cell>
        </row>
        <row r="1417">
          <cell r="A1417" t="str">
            <v>2 S 05 303 10</v>
          </cell>
          <cell r="B1417" t="str">
            <v>-</v>
          </cell>
          <cell r="C1417" t="str">
            <v>Concr. soleira e arremates de maciço terra armada</v>
          </cell>
          <cell r="D1417" t="str">
            <v>m³</v>
          </cell>
        </row>
        <row r="1418">
          <cell r="A1418" t="str">
            <v>2 S 05 303 11</v>
          </cell>
          <cell r="B1418" t="str">
            <v>-</v>
          </cell>
          <cell r="C1418" t="str">
            <v>Montagem de maciço terra armada</v>
          </cell>
          <cell r="D1418" t="str">
            <v>m²</v>
          </cell>
        </row>
        <row r="1419">
          <cell r="A1419" t="str">
            <v>2 S 05 303 59</v>
          </cell>
          <cell r="B1419" t="str">
            <v>-</v>
          </cell>
          <cell r="C1419" t="str">
            <v>Escamas de concr.armado para terra armada AC/BC</v>
          </cell>
          <cell r="D1419" t="str">
            <v>m³</v>
          </cell>
        </row>
        <row r="1420">
          <cell r="A1420" t="str">
            <v>2 S 05 303 60</v>
          </cell>
          <cell r="B1420" t="str">
            <v>-</v>
          </cell>
          <cell r="C1420" t="str">
            <v>Concr.soleira/arremates de maciço terra arm.AC/BC</v>
          </cell>
          <cell r="D1420" t="str">
            <v>m³</v>
          </cell>
        </row>
        <row r="1421">
          <cell r="A1421" t="str">
            <v>2 S 05 340 01</v>
          </cell>
          <cell r="B1421" t="str">
            <v>-</v>
          </cell>
          <cell r="C1421" t="str">
            <v>Execução cortina atirantada conc.armado fck=15 MPa</v>
          </cell>
          <cell r="D1421" t="str">
            <v>m²</v>
          </cell>
        </row>
        <row r="1422">
          <cell r="A1422" t="str">
            <v>2 S 05 340 51</v>
          </cell>
          <cell r="B1422" t="str">
            <v>-</v>
          </cell>
          <cell r="C1422" t="str">
            <v>Exec.cortina atirantada concr.arm.fck=15 MPa AC/BC</v>
          </cell>
          <cell r="D1422" t="str">
            <v>m³</v>
          </cell>
        </row>
        <row r="1423">
          <cell r="A1423" t="str">
            <v>2 S 05 900 01</v>
          </cell>
          <cell r="B1423" t="str">
            <v>-</v>
          </cell>
          <cell r="C1423" t="str">
            <v>Tirante protendido p/ cort. aço st 85/105 D= 32mm</v>
          </cell>
          <cell r="D1423" t="str">
            <v>m</v>
          </cell>
        </row>
        <row r="1424">
          <cell r="A1424" t="str">
            <v>2 S 06 210 01</v>
          </cell>
          <cell r="B1424" t="str">
            <v>-</v>
          </cell>
          <cell r="C1424" t="str">
            <v>Pórtico metálico</v>
          </cell>
          <cell r="D1424" t="str">
            <v>und</v>
          </cell>
        </row>
        <row r="1425">
          <cell r="A1425" t="str">
            <v>2 S 06 210 51</v>
          </cell>
          <cell r="B1425" t="str">
            <v>-</v>
          </cell>
          <cell r="C1425" t="str">
            <v>Pórtico metálico AC/BC</v>
          </cell>
          <cell r="D1425" t="str">
            <v>und</v>
          </cell>
        </row>
        <row r="1426">
          <cell r="A1426" t="str">
            <v>2 S 06 400 01</v>
          </cell>
          <cell r="B1426" t="str">
            <v>-</v>
          </cell>
          <cell r="C1426" t="str">
            <v>Cerca arame farp. c/ mourão concr. seção quadrada</v>
          </cell>
          <cell r="D1426" t="str">
            <v>m</v>
          </cell>
        </row>
        <row r="1427">
          <cell r="A1427" t="str">
            <v>2 S 06 400 02</v>
          </cell>
          <cell r="B1427" t="str">
            <v>-</v>
          </cell>
          <cell r="C1427" t="str">
            <v>Cerca arame farp. c/ mourão concr. seção triang.</v>
          </cell>
          <cell r="D1427" t="str">
            <v>m</v>
          </cell>
        </row>
        <row r="1428">
          <cell r="A1428" t="str">
            <v>2 S 06 400 51</v>
          </cell>
          <cell r="B1428" t="str">
            <v>-</v>
          </cell>
          <cell r="C1428" t="str">
            <v>Cerca arame farp.c/mourão concr.seção quadr.AC/BC</v>
          </cell>
          <cell r="D1428" t="str">
            <v>m</v>
          </cell>
        </row>
        <row r="1429">
          <cell r="A1429" t="str">
            <v>2 S 06 400 52</v>
          </cell>
          <cell r="B1429" t="str">
            <v>-</v>
          </cell>
          <cell r="C1429" t="str">
            <v>Cerca arame farp.c/mourão concr.seção triang.AC/BC</v>
          </cell>
          <cell r="D1429" t="str">
            <v>m</v>
          </cell>
        </row>
        <row r="1430">
          <cell r="A1430" t="str">
            <v>2 S 06 410 00</v>
          </cell>
          <cell r="B1430" t="str">
            <v>-</v>
          </cell>
          <cell r="C1430" t="str">
            <v>Cercas de arame farpado com suportes de madeira</v>
          </cell>
          <cell r="D1430" t="str">
            <v>m</v>
          </cell>
        </row>
        <row r="1431">
          <cell r="A1431" t="str">
            <v>2 S 09 001 05</v>
          </cell>
          <cell r="B1431" t="str">
            <v>-</v>
          </cell>
          <cell r="C1431" t="str">
            <v>Transporte local em rodov. não pav. (const.)</v>
          </cell>
          <cell r="D1431" t="str">
            <v>tkm</v>
          </cell>
        </row>
        <row r="1432">
          <cell r="A1432" t="str">
            <v>2 S 09 001 40</v>
          </cell>
          <cell r="B1432" t="str">
            <v>-</v>
          </cell>
          <cell r="C1432" t="str">
            <v>Transporte local c/ carroceria em rodovia não pav.</v>
          </cell>
          <cell r="D1432" t="str">
            <v>tkm</v>
          </cell>
        </row>
        <row r="1433">
          <cell r="A1433" t="str">
            <v>2 S 09 001 90</v>
          </cell>
          <cell r="B1433" t="str">
            <v>-</v>
          </cell>
          <cell r="C1433" t="str">
            <v>Transporte comercial c/ carr. rodov. não pav.</v>
          </cell>
          <cell r="D1433" t="str">
            <v>tkm</v>
          </cell>
        </row>
        <row r="1434">
          <cell r="A1434" t="str">
            <v>2 S 09 001 91</v>
          </cell>
          <cell r="B1434" t="str">
            <v>-</v>
          </cell>
          <cell r="C1434" t="str">
            <v>Transporte comercial c/ basc. 10m3 rod. não pav.</v>
          </cell>
          <cell r="D1434" t="str">
            <v>tkm</v>
          </cell>
        </row>
        <row r="1435">
          <cell r="A1435" t="str">
            <v>2 S 09 002 05</v>
          </cell>
          <cell r="B1435" t="str">
            <v>-</v>
          </cell>
          <cell r="C1435" t="str">
            <v>Transporte local em rodov. pavim. (const.)</v>
          </cell>
          <cell r="D1435" t="str">
            <v>tkm</v>
          </cell>
        </row>
        <row r="1436">
          <cell r="A1436" t="str">
            <v>2 S 09 002 40</v>
          </cell>
          <cell r="B1436" t="str">
            <v>-</v>
          </cell>
          <cell r="C1436" t="str">
            <v>Transporte local c/ carroceria em rodov. pavim.</v>
          </cell>
          <cell r="D1436" t="str">
            <v>tkm</v>
          </cell>
        </row>
        <row r="1437">
          <cell r="A1437" t="str">
            <v>2 S 09 002 90</v>
          </cell>
          <cell r="B1437" t="str">
            <v>-</v>
          </cell>
          <cell r="C1437" t="str">
            <v>Transporte comerc. c/ carr. rodov. pavim.</v>
          </cell>
          <cell r="D1437" t="str">
            <v>tkm</v>
          </cell>
        </row>
        <row r="1438">
          <cell r="A1438" t="str">
            <v>2 S 09 002 91</v>
          </cell>
          <cell r="B1438" t="str">
            <v>-</v>
          </cell>
          <cell r="C1438" t="str">
            <v>Transporte comercial c/ basc. 10m3 rod. pav.</v>
          </cell>
          <cell r="D1438" t="str">
            <v>tkm</v>
          </cell>
        </row>
        <row r="1440">
          <cell r="A1440" t="str">
            <v>DNIT - Sistema de Custos Rodoviários</v>
          </cell>
          <cell r="D1440" t="str">
            <v>Sicro2</v>
          </cell>
        </row>
        <row r="1441">
          <cell r="A1441" t="str">
            <v xml:space="preserve">Conservação Rodoviária </v>
          </cell>
          <cell r="D1441" t="str">
            <v>Minas Gerais</v>
          </cell>
        </row>
        <row r="1442">
          <cell r="A1442" t="str">
            <v>Resumo dos Custos Unitários de Referência: Maio de 2005</v>
          </cell>
          <cell r="D1442" t="str">
            <v>RCtR0330</v>
          </cell>
        </row>
        <row r="1444">
          <cell r="A1444" t="str">
            <v>Código</v>
          </cell>
          <cell r="C1444" t="str">
            <v>Atividade / Serviço</v>
          </cell>
          <cell r="D1444" t="str">
            <v>Unidade</v>
          </cell>
          <cell r="F1444" t="str">
            <v>Preço Unitário</v>
          </cell>
        </row>
        <row r="1445">
          <cell r="D1445" t="str">
            <v>Und</v>
          </cell>
          <cell r="E1445" t="str">
            <v>Direto</v>
          </cell>
          <cell r="F1445" t="str">
            <v>LDI</v>
          </cell>
          <cell r="G1445" t="str">
            <v>Total</v>
          </cell>
        </row>
        <row r="1447">
          <cell r="A1447" t="str">
            <v>3 S 01 200 00</v>
          </cell>
          <cell r="B1447" t="str">
            <v>-</v>
          </cell>
          <cell r="C1447" t="str">
            <v>Escavação e carga mat. jazida (consv)</v>
          </cell>
          <cell r="D1447" t="str">
            <v>m³</v>
          </cell>
        </row>
        <row r="1448">
          <cell r="A1448" t="str">
            <v>3 S 01 401 00</v>
          </cell>
          <cell r="B1448" t="str">
            <v>-</v>
          </cell>
          <cell r="C1448" t="str">
            <v>Recomposição de revestimento primário</v>
          </cell>
          <cell r="D1448" t="str">
            <v>m³</v>
          </cell>
        </row>
        <row r="1449">
          <cell r="A1449" t="str">
            <v>3 S 01 930 00</v>
          </cell>
          <cell r="B1449" t="str">
            <v>-</v>
          </cell>
          <cell r="C1449" t="str">
            <v>Regularização mecânica da faixa de domínio</v>
          </cell>
          <cell r="D1449" t="str">
            <v>m³</v>
          </cell>
        </row>
        <row r="1450">
          <cell r="A1450" t="str">
            <v>3 S 02 200 00</v>
          </cell>
          <cell r="B1450" t="str">
            <v>-</v>
          </cell>
          <cell r="C1450" t="str">
            <v>Solo p/ base de remendo profundo</v>
          </cell>
          <cell r="D1450" t="str">
            <v>m³</v>
          </cell>
        </row>
        <row r="1451">
          <cell r="A1451" t="str">
            <v>3 S 02 200 01</v>
          </cell>
          <cell r="B1451" t="str">
            <v>-</v>
          </cell>
          <cell r="C1451" t="str">
            <v>Recomposição de camada granular do pavimento</v>
          </cell>
          <cell r="D1451" t="str">
            <v>m³</v>
          </cell>
        </row>
        <row r="1452">
          <cell r="A1452" t="str">
            <v>3 S 02 220 00</v>
          </cell>
          <cell r="B1452" t="str">
            <v>-</v>
          </cell>
          <cell r="C1452" t="str">
            <v>Solo brita p/ base de rem. profundo</v>
          </cell>
          <cell r="D1452" t="str">
            <v>m³</v>
          </cell>
        </row>
        <row r="1453">
          <cell r="A1453" t="str">
            <v>3 S 02 220 50</v>
          </cell>
          <cell r="B1453" t="str">
            <v>-</v>
          </cell>
          <cell r="C1453" t="str">
            <v>Solo brita p/ base de remendo profundo BC</v>
          </cell>
          <cell r="D1453" t="str">
            <v>m³</v>
          </cell>
        </row>
        <row r="1454">
          <cell r="A1454" t="str">
            <v>3 S 02 230 00</v>
          </cell>
          <cell r="B1454" t="str">
            <v>-</v>
          </cell>
          <cell r="C1454" t="str">
            <v>Brita para base de remendo profundo</v>
          </cell>
          <cell r="D1454" t="str">
            <v>m³</v>
          </cell>
        </row>
        <row r="1455">
          <cell r="A1455" t="str">
            <v>3 S 02 230 50</v>
          </cell>
          <cell r="B1455" t="str">
            <v>-</v>
          </cell>
          <cell r="C1455" t="str">
            <v>Brita para base de remendo profundo BC</v>
          </cell>
          <cell r="D1455" t="str">
            <v>m³</v>
          </cell>
        </row>
        <row r="1456">
          <cell r="A1456" t="str">
            <v>3 S 02 241 00</v>
          </cell>
          <cell r="B1456" t="str">
            <v>-</v>
          </cell>
          <cell r="C1456" t="str">
            <v>Solo melhorado c/ cimento p/ base rem. profundo</v>
          </cell>
          <cell r="D1456" t="str">
            <v>m³</v>
          </cell>
        </row>
        <row r="1457">
          <cell r="A1457" t="str">
            <v>3 S 02 300 00</v>
          </cell>
          <cell r="B1457" t="str">
            <v>-</v>
          </cell>
          <cell r="C1457" t="str">
            <v>Imprimação</v>
          </cell>
          <cell r="D1457" t="str">
            <v>m³</v>
          </cell>
        </row>
        <row r="1458">
          <cell r="A1458" t="str">
            <v>3 S 02 400 00</v>
          </cell>
          <cell r="B1458" t="str">
            <v>-</v>
          </cell>
          <cell r="C1458" t="str">
            <v>Pintura de ligação</v>
          </cell>
          <cell r="D1458" t="str">
            <v>m³</v>
          </cell>
        </row>
        <row r="1459">
          <cell r="A1459" t="str">
            <v>3 S 02 500 00</v>
          </cell>
          <cell r="B1459" t="str">
            <v>-</v>
          </cell>
          <cell r="C1459" t="str">
            <v>Capa selante com pedrisco</v>
          </cell>
          <cell r="D1459" t="str">
            <v>m³</v>
          </cell>
        </row>
        <row r="1460">
          <cell r="A1460" t="str">
            <v>3 S 02 500 01</v>
          </cell>
          <cell r="B1460" t="str">
            <v>-</v>
          </cell>
          <cell r="C1460" t="str">
            <v>Capa selante com areia</v>
          </cell>
          <cell r="D1460" t="str">
            <v>m³</v>
          </cell>
        </row>
        <row r="1461">
          <cell r="A1461" t="str">
            <v>3 S 02 500 02</v>
          </cell>
          <cell r="B1461" t="str">
            <v>-</v>
          </cell>
          <cell r="C1461" t="str">
            <v>Tratamento superficial simples com CAP</v>
          </cell>
          <cell r="D1461" t="str">
            <v>m²</v>
          </cell>
        </row>
        <row r="1462">
          <cell r="A1462" t="str">
            <v>3 S 02 500 03</v>
          </cell>
          <cell r="B1462" t="str">
            <v>-</v>
          </cell>
          <cell r="C1462" t="str">
            <v>Tratamento superficial simples com emulsão</v>
          </cell>
          <cell r="D1462" t="str">
            <v>m²</v>
          </cell>
        </row>
        <row r="1463">
          <cell r="A1463" t="str">
            <v>3 S 02 500 04</v>
          </cell>
          <cell r="B1463" t="str">
            <v>-</v>
          </cell>
          <cell r="C1463" t="str">
            <v>Tratamento superficial simples c/ banho diluído</v>
          </cell>
          <cell r="D1463" t="str">
            <v>m²</v>
          </cell>
        </row>
        <row r="1464">
          <cell r="A1464" t="str">
            <v>3 S 02 500 50</v>
          </cell>
          <cell r="B1464" t="str">
            <v>-</v>
          </cell>
          <cell r="C1464" t="str">
            <v>Capa selante com pedrisco BC</v>
          </cell>
          <cell r="D1464" t="str">
            <v>m²</v>
          </cell>
        </row>
        <row r="1465">
          <cell r="A1465" t="str">
            <v>3 S 02 500 51</v>
          </cell>
          <cell r="B1465" t="str">
            <v>-</v>
          </cell>
          <cell r="C1465" t="str">
            <v>Capa selante com areia AC</v>
          </cell>
          <cell r="D1465" t="str">
            <v>m²</v>
          </cell>
        </row>
        <row r="1466">
          <cell r="A1466" t="str">
            <v>3 S 02 500 52</v>
          </cell>
          <cell r="B1466" t="str">
            <v>-</v>
          </cell>
          <cell r="C1466" t="str">
            <v>Tratamento superficial simples com CAP BC</v>
          </cell>
          <cell r="D1466" t="str">
            <v>m²</v>
          </cell>
        </row>
        <row r="1467">
          <cell r="A1467" t="str">
            <v>3 S 02 500 53</v>
          </cell>
          <cell r="B1467" t="str">
            <v>-</v>
          </cell>
          <cell r="C1467" t="str">
            <v>Tratamento superficial simples com emulsão BC</v>
          </cell>
          <cell r="D1467" t="str">
            <v>m²</v>
          </cell>
        </row>
        <row r="1468">
          <cell r="A1468" t="str">
            <v>3 S 02 500 54</v>
          </cell>
          <cell r="B1468" t="str">
            <v>-</v>
          </cell>
          <cell r="C1468" t="str">
            <v>Tratam.superficial simples c/banho diluído BC</v>
          </cell>
          <cell r="D1468" t="str">
            <v>m²</v>
          </cell>
        </row>
        <row r="1469">
          <cell r="A1469" t="str">
            <v>3 S 02 501 00</v>
          </cell>
          <cell r="B1469" t="str">
            <v>-</v>
          </cell>
          <cell r="C1469" t="str">
            <v>Tratamento superficial duplo c/ CAP</v>
          </cell>
          <cell r="D1469" t="str">
            <v>m²</v>
          </cell>
        </row>
        <row r="1470">
          <cell r="A1470" t="str">
            <v>3 S 02 501 01</v>
          </cell>
          <cell r="B1470" t="str">
            <v>-</v>
          </cell>
          <cell r="C1470" t="str">
            <v>Tratamento superficial duplo com emulsão</v>
          </cell>
          <cell r="D1470" t="str">
            <v>m²</v>
          </cell>
        </row>
        <row r="1471">
          <cell r="A1471" t="str">
            <v>3 S 02 501 02</v>
          </cell>
          <cell r="B1471" t="str">
            <v>-</v>
          </cell>
          <cell r="C1471" t="str">
            <v>Tratamento superficial duplo com banho diluído</v>
          </cell>
          <cell r="D1471" t="str">
            <v>m²</v>
          </cell>
        </row>
        <row r="1472">
          <cell r="A1472" t="str">
            <v>3 S 02 501 50</v>
          </cell>
          <cell r="B1472" t="str">
            <v>-</v>
          </cell>
          <cell r="C1472" t="str">
            <v>Tratamento superficial duplo c/ CAP BC</v>
          </cell>
          <cell r="D1472" t="str">
            <v>m²</v>
          </cell>
        </row>
        <row r="1473">
          <cell r="A1473" t="str">
            <v>3 S 02 501 51</v>
          </cell>
          <cell r="B1473" t="str">
            <v>-</v>
          </cell>
          <cell r="C1473" t="str">
            <v>Tratamento superficial duplo com emulsão BC</v>
          </cell>
          <cell r="D1473" t="str">
            <v>m²</v>
          </cell>
        </row>
        <row r="1474">
          <cell r="A1474" t="str">
            <v>3 S 02 501 52</v>
          </cell>
          <cell r="B1474" t="str">
            <v>-</v>
          </cell>
          <cell r="C1474" t="str">
            <v>Tratam.superficial duplo com banho diluído BC</v>
          </cell>
          <cell r="D1474" t="str">
            <v>m²</v>
          </cell>
        </row>
        <row r="1475">
          <cell r="A1475" t="str">
            <v>3 S 02 502 00</v>
          </cell>
          <cell r="B1475" t="str">
            <v>-</v>
          </cell>
          <cell r="C1475" t="str">
            <v>Tratamento superficial triplo com c.a.p.</v>
          </cell>
          <cell r="D1475" t="str">
            <v>m²</v>
          </cell>
        </row>
        <row r="1476">
          <cell r="A1476" t="str">
            <v>3 S 02 502 01</v>
          </cell>
          <cell r="B1476" t="str">
            <v>-</v>
          </cell>
          <cell r="C1476" t="str">
            <v>Tratamento superficial triplo com emulsão</v>
          </cell>
          <cell r="D1476" t="str">
            <v>m²</v>
          </cell>
        </row>
        <row r="1477">
          <cell r="A1477" t="str">
            <v>3 S 02 502 02</v>
          </cell>
          <cell r="B1477" t="str">
            <v>-</v>
          </cell>
          <cell r="C1477" t="str">
            <v>Tratamento superficial triplo com banho diluído</v>
          </cell>
          <cell r="D1477" t="str">
            <v>m²</v>
          </cell>
        </row>
        <row r="1478">
          <cell r="A1478" t="str">
            <v>3 S 02 502 50</v>
          </cell>
          <cell r="B1478" t="str">
            <v>-</v>
          </cell>
          <cell r="C1478" t="str">
            <v>Tratamento superficial triplo com CAP BC</v>
          </cell>
          <cell r="D1478" t="str">
            <v>m²</v>
          </cell>
        </row>
        <row r="1479">
          <cell r="A1479" t="str">
            <v>3 S 02 502 51</v>
          </cell>
          <cell r="B1479" t="str">
            <v>-</v>
          </cell>
          <cell r="C1479" t="str">
            <v>Tratamento superficial triplo com emulsão BC</v>
          </cell>
          <cell r="D1479" t="str">
            <v>m²</v>
          </cell>
        </row>
        <row r="1480">
          <cell r="A1480" t="str">
            <v>3 S 02 502 52</v>
          </cell>
          <cell r="B1480" t="str">
            <v>-</v>
          </cell>
          <cell r="C1480" t="str">
            <v>Tratam.superficial triplo com banho diluído BC</v>
          </cell>
          <cell r="D1480" t="str">
            <v>m²</v>
          </cell>
        </row>
        <row r="1481">
          <cell r="A1481" t="str">
            <v>3 S 02 510 00</v>
          </cell>
          <cell r="B1481" t="str">
            <v>-</v>
          </cell>
          <cell r="C1481" t="str">
            <v>Lama asfáltica fina (granulometrias I e II )</v>
          </cell>
          <cell r="D1481" t="str">
            <v>m²</v>
          </cell>
        </row>
        <row r="1482">
          <cell r="A1482" t="str">
            <v>3 S 02 510 01</v>
          </cell>
          <cell r="B1482" t="str">
            <v>-</v>
          </cell>
          <cell r="C1482" t="str">
            <v>Lama asfáltica grossa (granulometrias III e IV)</v>
          </cell>
          <cell r="D1482" t="str">
            <v>m²</v>
          </cell>
        </row>
        <row r="1483">
          <cell r="A1483" t="str">
            <v>3 S 02 510 50</v>
          </cell>
          <cell r="B1483" t="str">
            <v>-</v>
          </cell>
          <cell r="C1483" t="str">
            <v>Lama asfáltica fina (granulometrias I e II ) AC/BC</v>
          </cell>
          <cell r="D1483" t="str">
            <v>m²</v>
          </cell>
        </row>
        <row r="1484">
          <cell r="A1484" t="str">
            <v>3 S 02 510 51</v>
          </cell>
          <cell r="B1484" t="str">
            <v>-</v>
          </cell>
          <cell r="C1484" t="str">
            <v>Lama asfált.grossa (granulometrias III e IV)AC/BC</v>
          </cell>
          <cell r="D1484" t="str">
            <v>m²</v>
          </cell>
        </row>
        <row r="1485">
          <cell r="A1485" t="str">
            <v>3 S 02 520 00</v>
          </cell>
          <cell r="B1485" t="str">
            <v>-</v>
          </cell>
          <cell r="C1485" t="str">
            <v>Mistura areia-asfalto em betoneira</v>
          </cell>
          <cell r="D1485" t="str">
            <v>m³</v>
          </cell>
        </row>
        <row r="1486">
          <cell r="A1486" t="str">
            <v>3 S 02 520 01</v>
          </cell>
          <cell r="B1486" t="str">
            <v>-</v>
          </cell>
          <cell r="C1486" t="str">
            <v>Mistura areia-asfalto usinada a frio</v>
          </cell>
          <cell r="D1486" t="str">
            <v>m³</v>
          </cell>
        </row>
        <row r="1487">
          <cell r="A1487" t="str">
            <v>3 S 02 520 02</v>
          </cell>
          <cell r="B1487" t="str">
            <v>-</v>
          </cell>
          <cell r="C1487" t="str">
            <v>Rec.do rev. com areia asfalto a frio</v>
          </cell>
          <cell r="D1487" t="str">
            <v>m³</v>
          </cell>
        </row>
        <row r="1488">
          <cell r="A1488" t="str">
            <v>3 S 02 520 50</v>
          </cell>
          <cell r="B1488" t="str">
            <v>-</v>
          </cell>
          <cell r="C1488" t="str">
            <v>Mistura areia-asfalto em betoneira AC</v>
          </cell>
          <cell r="D1488" t="str">
            <v>m³</v>
          </cell>
        </row>
        <row r="1489">
          <cell r="A1489" t="str">
            <v>3 S 02 520 51</v>
          </cell>
          <cell r="B1489" t="str">
            <v>-</v>
          </cell>
          <cell r="C1489" t="str">
            <v>Mistura areia-asfalto usinada a frio AC</v>
          </cell>
          <cell r="D1489" t="str">
            <v>m³</v>
          </cell>
        </row>
        <row r="1490">
          <cell r="A1490" t="str">
            <v>3 S 02 521 00</v>
          </cell>
          <cell r="B1490" t="str">
            <v>-</v>
          </cell>
          <cell r="C1490" t="str">
            <v>Mistura areia-asfalto usinada a quente</v>
          </cell>
          <cell r="D1490" t="str">
            <v>m³</v>
          </cell>
        </row>
        <row r="1491">
          <cell r="A1491" t="str">
            <v>3 S 02 521 01</v>
          </cell>
          <cell r="B1491" t="str">
            <v>-</v>
          </cell>
          <cell r="C1491" t="str">
            <v>Rec. do rev. com areia asfalto a quente</v>
          </cell>
          <cell r="D1491" t="str">
            <v>m³</v>
          </cell>
        </row>
        <row r="1492">
          <cell r="A1492" t="str">
            <v>3 S 02 521 50</v>
          </cell>
          <cell r="B1492" t="str">
            <v>-</v>
          </cell>
          <cell r="C1492" t="str">
            <v>Mistura areia-asfalto usinada a quente AC</v>
          </cell>
          <cell r="D1492" t="str">
            <v>m³</v>
          </cell>
        </row>
        <row r="1493">
          <cell r="A1493" t="str">
            <v>3 S 02 530 00</v>
          </cell>
          <cell r="B1493" t="str">
            <v>-</v>
          </cell>
          <cell r="C1493" t="str">
            <v>Mistura betuminosa em betoneira</v>
          </cell>
          <cell r="D1493" t="str">
            <v>m³</v>
          </cell>
        </row>
        <row r="1494">
          <cell r="A1494" t="str">
            <v>3 S 02 530 01</v>
          </cell>
          <cell r="B1494" t="str">
            <v>-</v>
          </cell>
          <cell r="C1494" t="str">
            <v>Mistura betuminosa usinada a frio</v>
          </cell>
          <cell r="D1494" t="str">
            <v>m³</v>
          </cell>
        </row>
        <row r="1495">
          <cell r="A1495" t="str">
            <v>3 S 02 530 02</v>
          </cell>
          <cell r="B1495" t="str">
            <v>-</v>
          </cell>
          <cell r="C1495" t="str">
            <v>Rec.do rev. com mistura betuminosa a frio</v>
          </cell>
          <cell r="D1495" t="str">
            <v>m³</v>
          </cell>
        </row>
        <row r="1496">
          <cell r="A1496" t="str">
            <v>3 S 02 530 50</v>
          </cell>
          <cell r="B1496" t="str">
            <v>-</v>
          </cell>
          <cell r="C1496" t="str">
            <v>Mistura betuminosa em betoneira AC/BC</v>
          </cell>
          <cell r="D1496" t="str">
            <v>m³</v>
          </cell>
        </row>
        <row r="1497">
          <cell r="A1497" t="str">
            <v>3 S 02 530 51</v>
          </cell>
          <cell r="B1497" t="str">
            <v>-</v>
          </cell>
          <cell r="C1497" t="str">
            <v>Mistura betuminosa usinada a frio AC/BC</v>
          </cell>
          <cell r="D1497" t="str">
            <v>m³</v>
          </cell>
        </row>
        <row r="1498">
          <cell r="A1498" t="str">
            <v>3 S 02 540 00</v>
          </cell>
          <cell r="B1498" t="str">
            <v>-</v>
          </cell>
          <cell r="C1498" t="str">
            <v>Mistura betuminosa usinada a quente</v>
          </cell>
          <cell r="D1498" t="str">
            <v>m³</v>
          </cell>
        </row>
        <row r="1499">
          <cell r="A1499" t="str">
            <v>3 S 02 540 01</v>
          </cell>
          <cell r="B1499" t="str">
            <v>-</v>
          </cell>
          <cell r="C1499" t="str">
            <v>Rec.do rev.com mistura betuminosa a quente</v>
          </cell>
          <cell r="D1499" t="str">
            <v>m³</v>
          </cell>
        </row>
        <row r="1500">
          <cell r="A1500" t="str">
            <v>3 S 02 540 50</v>
          </cell>
          <cell r="B1500" t="str">
            <v>-</v>
          </cell>
          <cell r="C1500" t="str">
            <v>Mistura betuminosa usinada a quente AC/BC</v>
          </cell>
          <cell r="D1500" t="str">
            <v>m³</v>
          </cell>
        </row>
        <row r="1501">
          <cell r="A1501" t="str">
            <v>3 S 02 601 00</v>
          </cell>
          <cell r="B1501" t="str">
            <v>-</v>
          </cell>
          <cell r="C1501" t="str">
            <v>Recomposição de placa de concreto</v>
          </cell>
          <cell r="D1501" t="str">
            <v>m³</v>
          </cell>
        </row>
        <row r="1502">
          <cell r="A1502" t="str">
            <v>3 S 02 601 50</v>
          </cell>
          <cell r="B1502" t="str">
            <v>-</v>
          </cell>
          <cell r="C1502" t="str">
            <v>Recomposição de placa de concreto AC/BC</v>
          </cell>
          <cell r="D1502" t="str">
            <v>m³</v>
          </cell>
        </row>
        <row r="1503">
          <cell r="A1503" t="str">
            <v>3 S 02 900 00</v>
          </cell>
          <cell r="B1503" t="str">
            <v>-</v>
          </cell>
          <cell r="C1503" t="str">
            <v>Remoção mecanizada de revestimento betuminoso</v>
          </cell>
          <cell r="D1503" t="str">
            <v>m³</v>
          </cell>
          <cell r="H1503" t="str">
            <v>DNER-ES-321/97</v>
          </cell>
        </row>
        <row r="1504">
          <cell r="A1504" t="str">
            <v>3 S 02 901 00</v>
          </cell>
          <cell r="B1504" t="str">
            <v>-</v>
          </cell>
          <cell r="C1504" t="str">
            <v>Remoção manual de revestimento betuminoso</v>
          </cell>
          <cell r="D1504" t="str">
            <v>m³</v>
          </cell>
          <cell r="H1504" t="str">
            <v>DNER-ES-321/97</v>
          </cell>
        </row>
        <row r="1505">
          <cell r="A1505" t="str">
            <v>3 S 02 902 00</v>
          </cell>
          <cell r="B1505" t="str">
            <v>-</v>
          </cell>
          <cell r="C1505" t="str">
            <v>Remoção mecanizada da camada granular do pavimento</v>
          </cell>
          <cell r="D1505" t="str">
            <v>m³</v>
          </cell>
          <cell r="H1505" t="str">
            <v>DNER-ES-321/97</v>
          </cell>
        </row>
        <row r="1506">
          <cell r="A1506" t="str">
            <v>3 S 02 903 00</v>
          </cell>
          <cell r="B1506" t="str">
            <v>-</v>
          </cell>
          <cell r="C1506" t="str">
            <v>Remoção manual da camada granular do pavimento</v>
          </cell>
          <cell r="D1506" t="str">
            <v>m³</v>
          </cell>
          <cell r="H1506" t="str">
            <v>DNER-ES-321/97</v>
          </cell>
        </row>
        <row r="1507">
          <cell r="A1507" t="str">
            <v>3 S 02 999 00</v>
          </cell>
          <cell r="B1507" t="str">
            <v>-</v>
          </cell>
          <cell r="C1507" t="str">
            <v>Peneiramento</v>
          </cell>
          <cell r="D1507" t="str">
            <v>m³</v>
          </cell>
        </row>
        <row r="1508">
          <cell r="A1508" t="str">
            <v>3 S 03 310 00</v>
          </cell>
          <cell r="B1508" t="str">
            <v>-</v>
          </cell>
          <cell r="C1508" t="str">
            <v>Concreto ciclópico</v>
          </cell>
          <cell r="D1508" t="str">
            <v>m³</v>
          </cell>
        </row>
        <row r="1509">
          <cell r="A1509" t="str">
            <v>3 S 03 310 50</v>
          </cell>
          <cell r="B1509" t="str">
            <v>-</v>
          </cell>
          <cell r="C1509" t="str">
            <v>Concreto ciclópico AC/BC/PC</v>
          </cell>
          <cell r="D1509" t="str">
            <v>m³</v>
          </cell>
        </row>
        <row r="1510">
          <cell r="A1510" t="str">
            <v>3 S 03 329 00</v>
          </cell>
          <cell r="B1510" t="str">
            <v>-</v>
          </cell>
          <cell r="C1510" t="str">
            <v>Concreto de cimento (confecção e lançamento)</v>
          </cell>
          <cell r="D1510" t="str">
            <v>m³</v>
          </cell>
        </row>
        <row r="1511">
          <cell r="A1511" t="str">
            <v>3 S 03 329 01</v>
          </cell>
          <cell r="B1511" t="str">
            <v>-</v>
          </cell>
          <cell r="C1511" t="str">
            <v>Concreto de cimento(confecção manual e lançamento)</v>
          </cell>
          <cell r="D1511" t="str">
            <v>m³</v>
          </cell>
        </row>
        <row r="1512">
          <cell r="A1512" t="str">
            <v>3 S 03 329 50</v>
          </cell>
          <cell r="B1512" t="str">
            <v>-</v>
          </cell>
          <cell r="C1512" t="str">
            <v>Concreto de cimento (confecção e lançamento) AC/BC</v>
          </cell>
          <cell r="D1512" t="str">
            <v>m³</v>
          </cell>
        </row>
        <row r="1513">
          <cell r="A1513" t="str">
            <v>3 S 03 329 51</v>
          </cell>
          <cell r="B1513" t="str">
            <v>-</v>
          </cell>
          <cell r="C1513" t="str">
            <v>Concr.de cimento (conf.manual lançamento) AC/BC</v>
          </cell>
          <cell r="D1513" t="str">
            <v>m³</v>
          </cell>
        </row>
        <row r="1514">
          <cell r="A1514" t="str">
            <v>3 S 03 340 02</v>
          </cell>
          <cell r="B1514" t="str">
            <v>-</v>
          </cell>
          <cell r="C1514" t="str">
            <v>Argamassa cimento areia 1-6</v>
          </cell>
          <cell r="D1514" t="str">
            <v>m³</v>
          </cell>
        </row>
        <row r="1515">
          <cell r="A1515" t="str">
            <v>3 S 03 340 03</v>
          </cell>
          <cell r="B1515" t="str">
            <v>-</v>
          </cell>
          <cell r="C1515" t="str">
            <v>Argamassa cimento solo 1:10</v>
          </cell>
          <cell r="D1515" t="str">
            <v>m³</v>
          </cell>
        </row>
        <row r="1516">
          <cell r="A1516" t="str">
            <v>3 S 03 340 52</v>
          </cell>
          <cell r="B1516" t="str">
            <v>-</v>
          </cell>
          <cell r="C1516" t="str">
            <v>Argamassa cimento areia 1-6 AC</v>
          </cell>
          <cell r="D1516" t="str">
            <v>m³</v>
          </cell>
        </row>
        <row r="1517">
          <cell r="A1517" t="str">
            <v>3 S 03 353 00</v>
          </cell>
          <cell r="B1517" t="str">
            <v>-</v>
          </cell>
          <cell r="C1517" t="str">
            <v>Dobragem e colocação de armadura</v>
          </cell>
          <cell r="D1517" t="str">
            <v>Kg</v>
          </cell>
        </row>
        <row r="1518">
          <cell r="A1518" t="str">
            <v>3 S 03 370 00</v>
          </cell>
          <cell r="B1518" t="str">
            <v>-</v>
          </cell>
          <cell r="C1518" t="str">
            <v>Forma comum de madeira</v>
          </cell>
          <cell r="D1518" t="str">
            <v>m²</v>
          </cell>
        </row>
        <row r="1519">
          <cell r="A1519" t="str">
            <v>3 S 03 940 01</v>
          </cell>
          <cell r="B1519" t="str">
            <v>-</v>
          </cell>
          <cell r="C1519" t="str">
            <v>Reaterro e compactação p/ bueiro</v>
          </cell>
          <cell r="D1519" t="str">
            <v>m³</v>
          </cell>
        </row>
        <row r="1520">
          <cell r="A1520" t="str">
            <v>3 S 03 940 02</v>
          </cell>
          <cell r="B1520" t="str">
            <v>-</v>
          </cell>
          <cell r="C1520" t="str">
            <v>Reaterro apiloado</v>
          </cell>
          <cell r="D1520" t="str">
            <v>m³</v>
          </cell>
        </row>
        <row r="1521">
          <cell r="A1521" t="str">
            <v>3 S 03 950 00</v>
          </cell>
          <cell r="B1521" t="str">
            <v>-</v>
          </cell>
          <cell r="C1521" t="str">
            <v>Limpeza de ponte</v>
          </cell>
          <cell r="D1521" t="str">
            <v>m</v>
          </cell>
        </row>
        <row r="1522">
          <cell r="A1522" t="str">
            <v>3 S 04 000 00</v>
          </cell>
          <cell r="B1522" t="str">
            <v>-</v>
          </cell>
          <cell r="C1522" t="str">
            <v>Escavação manual em material de 1a categoria</v>
          </cell>
          <cell r="D1522" t="str">
            <v>m³</v>
          </cell>
        </row>
        <row r="1523">
          <cell r="A1523" t="str">
            <v>3 S 04 000 01</v>
          </cell>
          <cell r="B1523" t="str">
            <v>-</v>
          </cell>
          <cell r="C1523" t="str">
            <v>Escavação manual em material de 2a categoria</v>
          </cell>
          <cell r="D1523" t="str">
            <v>m³</v>
          </cell>
        </row>
        <row r="1524">
          <cell r="A1524" t="str">
            <v>3 S 04 001 00</v>
          </cell>
          <cell r="B1524" t="str">
            <v>-</v>
          </cell>
          <cell r="C1524" t="str">
            <v>Escavação mecaniz. de vala em mater. de 1a cat.</v>
          </cell>
          <cell r="D1524" t="str">
            <v>m³</v>
          </cell>
        </row>
        <row r="1525">
          <cell r="A1525" t="str">
            <v>3 S 04 010 00</v>
          </cell>
          <cell r="B1525" t="str">
            <v>-</v>
          </cell>
          <cell r="C1525" t="str">
            <v>Escavação mecaniz.de vala em material de 2a cat.</v>
          </cell>
          <cell r="D1525" t="str">
            <v>m³</v>
          </cell>
        </row>
        <row r="1526">
          <cell r="A1526" t="str">
            <v>3 S 04 020 00</v>
          </cell>
          <cell r="B1526" t="str">
            <v>-</v>
          </cell>
          <cell r="C1526" t="str">
            <v>Escavação e carga de material de 3a cat. em valas</v>
          </cell>
          <cell r="D1526" t="str">
            <v>m³</v>
          </cell>
        </row>
        <row r="1527">
          <cell r="A1527" t="str">
            <v>3 S 04 300 16</v>
          </cell>
          <cell r="B1527" t="str">
            <v>-</v>
          </cell>
          <cell r="C1527" t="str">
            <v>Bueiro met. chapa múltipla D=1,60m galv.</v>
          </cell>
          <cell r="D1527" t="str">
            <v>m</v>
          </cell>
        </row>
        <row r="1528">
          <cell r="A1528" t="str">
            <v>3 S 04 300 20</v>
          </cell>
          <cell r="B1528" t="str">
            <v>-</v>
          </cell>
          <cell r="C1528" t="str">
            <v>Bueiro met. chapa múltipla D=2,00m galv.</v>
          </cell>
          <cell r="D1528" t="str">
            <v>m</v>
          </cell>
        </row>
        <row r="1529">
          <cell r="A1529" t="str">
            <v>3 S 04 300 66</v>
          </cell>
          <cell r="B1529" t="str">
            <v>-</v>
          </cell>
          <cell r="C1529" t="str">
            <v>Bueiro met. chapa múltipla D=1,60m galvan. BC</v>
          </cell>
          <cell r="D1529" t="str">
            <v>m</v>
          </cell>
        </row>
        <row r="1530">
          <cell r="A1530" t="str">
            <v>3 S 04 300 70</v>
          </cell>
          <cell r="B1530" t="str">
            <v>-</v>
          </cell>
          <cell r="C1530" t="str">
            <v>Bueiro met. chapa múltipla D=2,00m galvan. BC</v>
          </cell>
          <cell r="D1530" t="str">
            <v>m</v>
          </cell>
        </row>
        <row r="1531">
          <cell r="A1531" t="str">
            <v>3 S 04 301 16</v>
          </cell>
          <cell r="B1531" t="str">
            <v>-</v>
          </cell>
          <cell r="C1531" t="str">
            <v>Bueiro met.chapas múlt. D=1,60 m rev. epoxy</v>
          </cell>
          <cell r="D1531" t="str">
            <v>m</v>
          </cell>
        </row>
        <row r="1532">
          <cell r="A1532" t="str">
            <v>3 S 04 301 20</v>
          </cell>
          <cell r="B1532" t="str">
            <v>-</v>
          </cell>
          <cell r="C1532" t="str">
            <v>Bueiro met. chapas múlt. D=2,00 m rev. epoxy</v>
          </cell>
          <cell r="D1532" t="str">
            <v>m</v>
          </cell>
        </row>
        <row r="1533">
          <cell r="A1533" t="str">
            <v>3 S 04 301 66</v>
          </cell>
          <cell r="B1533" t="str">
            <v>-</v>
          </cell>
          <cell r="C1533" t="str">
            <v>Bueiro met. chapas múlt. D=1,60 m rev. Epoxy BC</v>
          </cell>
          <cell r="D1533" t="str">
            <v>m</v>
          </cell>
        </row>
        <row r="1534">
          <cell r="A1534" t="str">
            <v>3 S 04 301 70</v>
          </cell>
          <cell r="B1534" t="str">
            <v>-</v>
          </cell>
          <cell r="C1534" t="str">
            <v>Bueiro met. chapas múlt. D=2,00 m rev. epoxy BC</v>
          </cell>
          <cell r="D1534" t="str">
            <v>m</v>
          </cell>
        </row>
        <row r="1535">
          <cell r="A1535" t="str">
            <v>3 S 04 310 12</v>
          </cell>
          <cell r="B1535" t="str">
            <v>-</v>
          </cell>
          <cell r="C1535" t="str">
            <v>Bueiro met. s/interrupção tráf. D=1,20 m galv.</v>
          </cell>
          <cell r="D1535" t="str">
            <v>m</v>
          </cell>
        </row>
        <row r="1536">
          <cell r="A1536" t="str">
            <v>3 S 04 310 16</v>
          </cell>
          <cell r="B1536" t="str">
            <v>-</v>
          </cell>
          <cell r="C1536" t="str">
            <v>Bueiro met. s/interrupção tráf. D=1,60 m galv.</v>
          </cell>
          <cell r="D1536" t="str">
            <v>m</v>
          </cell>
        </row>
        <row r="1537">
          <cell r="A1537" t="str">
            <v>3 S 04 310 20</v>
          </cell>
          <cell r="B1537" t="str">
            <v>-</v>
          </cell>
          <cell r="C1537" t="str">
            <v>Bueiro met. s/interrupção tráf. D=2,00 m galv.</v>
          </cell>
          <cell r="D1537" t="str">
            <v>m</v>
          </cell>
        </row>
        <row r="1538">
          <cell r="A1538" t="str">
            <v>3 S 04 311 12</v>
          </cell>
          <cell r="B1538" t="str">
            <v>-</v>
          </cell>
          <cell r="C1538" t="str">
            <v>Bueiro met.s/interrupção tráf. D=1,20 m rev. epoxy</v>
          </cell>
          <cell r="D1538" t="str">
            <v>m</v>
          </cell>
        </row>
        <row r="1539">
          <cell r="A1539" t="str">
            <v>3 S 04 311 16</v>
          </cell>
          <cell r="B1539" t="str">
            <v>-</v>
          </cell>
          <cell r="C1539" t="str">
            <v>Bueiro met.s/interrupção tráf. D=1,60 m rev. epoxy</v>
          </cell>
          <cell r="D1539" t="str">
            <v>m</v>
          </cell>
        </row>
        <row r="1540">
          <cell r="A1540" t="str">
            <v>3 S 04 311 20</v>
          </cell>
          <cell r="B1540" t="str">
            <v>-</v>
          </cell>
          <cell r="C1540" t="str">
            <v>Bueiro met.s/interrupção tráf. D=2,00 m rev. epoxy</v>
          </cell>
          <cell r="D1540" t="str">
            <v>m</v>
          </cell>
        </row>
        <row r="1541">
          <cell r="A1541" t="str">
            <v>3 S 04 590 00</v>
          </cell>
          <cell r="B1541" t="str">
            <v>-</v>
          </cell>
          <cell r="C1541" t="str">
            <v>Assentamento de dreno profundo</v>
          </cell>
          <cell r="D1541" t="str">
            <v>m</v>
          </cell>
        </row>
        <row r="1542">
          <cell r="A1542" t="str">
            <v>3 S 04 590 50</v>
          </cell>
          <cell r="B1542" t="str">
            <v>-</v>
          </cell>
          <cell r="C1542" t="str">
            <v>Assentamento de dreno profundo AC/BC</v>
          </cell>
          <cell r="D1542" t="str">
            <v>m</v>
          </cell>
        </row>
        <row r="1543">
          <cell r="A1543" t="str">
            <v>3 S 04 999 08</v>
          </cell>
          <cell r="B1543" t="str">
            <v>-</v>
          </cell>
          <cell r="C1543" t="str">
            <v>Selo de argila apiloado com solo local</v>
          </cell>
          <cell r="D1543" t="str">
            <v>m³</v>
          </cell>
        </row>
        <row r="1544">
          <cell r="A1544" t="str">
            <v>3 S 05 000 00</v>
          </cell>
          <cell r="B1544" t="str">
            <v>-</v>
          </cell>
          <cell r="C1544" t="str">
            <v>Enrocamento de pedra arrumada</v>
          </cell>
          <cell r="D1544" t="str">
            <v>m³</v>
          </cell>
        </row>
        <row r="1545">
          <cell r="A1545" t="str">
            <v>3 S 05 001 00</v>
          </cell>
          <cell r="B1545" t="str">
            <v>-</v>
          </cell>
          <cell r="C1545" t="str">
            <v>Enrocamento de pedra jogada</v>
          </cell>
          <cell r="D1545" t="str">
            <v>m³</v>
          </cell>
        </row>
        <row r="1546">
          <cell r="A1546" t="str">
            <v>3 S 05 101 01</v>
          </cell>
          <cell r="B1546" t="str">
            <v>-</v>
          </cell>
          <cell r="C1546" t="str">
            <v>Revestimento vegetal com mudas</v>
          </cell>
          <cell r="D1546" t="str">
            <v>m²</v>
          </cell>
        </row>
        <row r="1547">
          <cell r="A1547" t="str">
            <v>3 S 05 101 02</v>
          </cell>
          <cell r="B1547" t="str">
            <v>-</v>
          </cell>
          <cell r="C1547" t="str">
            <v>Revestimento vegetal com grama em leivas</v>
          </cell>
          <cell r="D1547" t="str">
            <v>m²</v>
          </cell>
        </row>
        <row r="1548">
          <cell r="A1548" t="str">
            <v>3 S 08 001 00</v>
          </cell>
          <cell r="B1548" t="str">
            <v>-</v>
          </cell>
          <cell r="C1548" t="str">
            <v>Reconformação da plataforma</v>
          </cell>
          <cell r="D1548" t="str">
            <v>ha</v>
          </cell>
        </row>
        <row r="1549">
          <cell r="A1549" t="str">
            <v>3 S 08 100 00</v>
          </cell>
          <cell r="B1549" t="str">
            <v>-</v>
          </cell>
          <cell r="C1549" t="str">
            <v>Tapa buraco</v>
          </cell>
          <cell r="D1549" t="str">
            <v>m³</v>
          </cell>
        </row>
        <row r="1550">
          <cell r="A1550" t="str">
            <v>3 S 08 101 01</v>
          </cell>
          <cell r="B1550" t="str">
            <v>-</v>
          </cell>
          <cell r="C1550" t="str">
            <v>Remendo profundo com demolição manual</v>
          </cell>
          <cell r="D1550" t="str">
            <v>m³</v>
          </cell>
        </row>
        <row r="1551">
          <cell r="A1551" t="str">
            <v>3 S 08 101 02</v>
          </cell>
          <cell r="B1551" t="str">
            <v>-</v>
          </cell>
          <cell r="C1551" t="str">
            <v>Remendo profundo com demolição mecanizada</v>
          </cell>
          <cell r="D1551" t="str">
            <v>m³</v>
          </cell>
        </row>
        <row r="1552">
          <cell r="A1552" t="str">
            <v>3 S 08 102 00</v>
          </cell>
          <cell r="B1552" t="str">
            <v>-</v>
          </cell>
          <cell r="C1552" t="str">
            <v>Limpeza ench. juntas pav. concr. a quente (consv)</v>
          </cell>
          <cell r="D1552" t="str">
            <v>m</v>
          </cell>
        </row>
        <row r="1553">
          <cell r="A1553" t="str">
            <v>3 S 08 102 01</v>
          </cell>
          <cell r="B1553" t="str">
            <v>-</v>
          </cell>
          <cell r="C1553" t="str">
            <v>Limpeza ench. juntas pav. concr. a frio (consv)</v>
          </cell>
          <cell r="D1553" t="str">
            <v>m</v>
          </cell>
        </row>
        <row r="1554">
          <cell r="A1554" t="str">
            <v>3 S 08 102 51</v>
          </cell>
          <cell r="B1554" t="str">
            <v>-</v>
          </cell>
          <cell r="C1554" t="str">
            <v>Limpeza ench.juntas pav.concr.a frio(consv) AC</v>
          </cell>
          <cell r="D1554" t="str">
            <v>m</v>
          </cell>
        </row>
        <row r="1555">
          <cell r="A1555" t="str">
            <v>3 S 08 103 00</v>
          </cell>
          <cell r="B1555" t="str">
            <v>-</v>
          </cell>
          <cell r="C1555" t="str">
            <v>Selagem de trinca</v>
          </cell>
          <cell r="D1555" t="str">
            <v>I</v>
          </cell>
        </row>
        <row r="1556">
          <cell r="A1556" t="str">
            <v>3 S 08 103 50</v>
          </cell>
          <cell r="B1556" t="str">
            <v>-</v>
          </cell>
          <cell r="C1556" t="str">
            <v>Selagem de trinca AC</v>
          </cell>
          <cell r="D1556" t="str">
            <v>I</v>
          </cell>
        </row>
        <row r="1557">
          <cell r="A1557" t="str">
            <v>3 S 08 104 01</v>
          </cell>
          <cell r="B1557" t="str">
            <v>-</v>
          </cell>
          <cell r="C1557" t="str">
            <v>Combate à exsudação com areia</v>
          </cell>
          <cell r="D1557" t="str">
            <v>m²</v>
          </cell>
        </row>
        <row r="1558">
          <cell r="A1558" t="str">
            <v>3 S 08 104 02</v>
          </cell>
          <cell r="B1558" t="str">
            <v>-</v>
          </cell>
          <cell r="C1558" t="str">
            <v>Combate à exsudação com pedrisco</v>
          </cell>
          <cell r="D1558" t="str">
            <v>m²</v>
          </cell>
        </row>
        <row r="1559">
          <cell r="A1559" t="str">
            <v>3 S 08 104 51</v>
          </cell>
          <cell r="B1559" t="str">
            <v>-</v>
          </cell>
          <cell r="C1559" t="str">
            <v>Combate à exsudação com areia AC</v>
          </cell>
          <cell r="D1559" t="str">
            <v>m²</v>
          </cell>
        </row>
        <row r="1560">
          <cell r="A1560" t="str">
            <v>3 S 08 104 52</v>
          </cell>
          <cell r="B1560" t="str">
            <v>-</v>
          </cell>
          <cell r="C1560" t="str">
            <v>Combate à exsudação com pedrisco BC</v>
          </cell>
          <cell r="D1560" t="str">
            <v>m²</v>
          </cell>
        </row>
        <row r="1561">
          <cell r="A1561" t="str">
            <v>3 S 08 109 00</v>
          </cell>
          <cell r="B1561" t="str">
            <v>-</v>
          </cell>
          <cell r="C1561" t="str">
            <v>Correção de defeitos com mistura betuminosa</v>
          </cell>
          <cell r="D1561" t="str">
            <v>m³</v>
          </cell>
        </row>
        <row r="1562">
          <cell r="A1562" t="str">
            <v>3 S 08 109 12</v>
          </cell>
          <cell r="B1562" t="str">
            <v>-</v>
          </cell>
          <cell r="C1562" t="str">
            <v>Correção de defeitos por fresagem descontínua</v>
          </cell>
          <cell r="D1562" t="str">
            <v>m³</v>
          </cell>
        </row>
        <row r="1563">
          <cell r="A1563" t="str">
            <v>3 S 08 110 00</v>
          </cell>
          <cell r="B1563" t="str">
            <v>-</v>
          </cell>
          <cell r="C1563" t="str">
            <v>Correção de defeitos por penetração</v>
          </cell>
          <cell r="D1563" t="str">
            <v>m²</v>
          </cell>
        </row>
        <row r="1564">
          <cell r="A1564" t="str">
            <v>3 S 08 110 50</v>
          </cell>
          <cell r="B1564" t="str">
            <v>-</v>
          </cell>
          <cell r="C1564" t="str">
            <v>Correção de defeitos por penetração BC</v>
          </cell>
          <cell r="D1564" t="str">
            <v>m²</v>
          </cell>
        </row>
        <row r="1565">
          <cell r="A1565" t="str">
            <v>3 S 08 200 00</v>
          </cell>
          <cell r="B1565" t="str">
            <v>-</v>
          </cell>
          <cell r="C1565" t="str">
            <v>Recomp. de guarda corpo</v>
          </cell>
          <cell r="D1565" t="str">
            <v>m</v>
          </cell>
        </row>
        <row r="1566">
          <cell r="A1566" t="str">
            <v>3 S 08 200 01</v>
          </cell>
          <cell r="B1566" t="str">
            <v>-</v>
          </cell>
          <cell r="C1566" t="str">
            <v>Recomposição de sarjeta em alvenaria de tijolo</v>
          </cell>
          <cell r="D1566" t="str">
            <v>m²</v>
          </cell>
        </row>
        <row r="1567">
          <cell r="A1567" t="str">
            <v>3 S 08 200 50</v>
          </cell>
          <cell r="B1567" t="str">
            <v>-</v>
          </cell>
          <cell r="C1567" t="str">
            <v>Recomp. de guarda corpo AC/BC</v>
          </cell>
          <cell r="D1567" t="str">
            <v>m</v>
          </cell>
        </row>
        <row r="1568">
          <cell r="A1568" t="str">
            <v>3 S 08 200 51</v>
          </cell>
          <cell r="B1568" t="str">
            <v>-</v>
          </cell>
          <cell r="C1568" t="str">
            <v>Recomp.de sarjeta em alvenaria de tijolo AC</v>
          </cell>
          <cell r="D1568" t="str">
            <v>m²</v>
          </cell>
        </row>
        <row r="1569">
          <cell r="A1569" t="str">
            <v>3 S 08 300 01</v>
          </cell>
          <cell r="B1569" t="str">
            <v>-</v>
          </cell>
          <cell r="C1569" t="str">
            <v>Limpeza de sarjeta e meio fio</v>
          </cell>
          <cell r="D1569" t="str">
            <v>m</v>
          </cell>
        </row>
        <row r="1570">
          <cell r="A1570" t="str">
            <v>3 S 08 301 01</v>
          </cell>
          <cell r="B1570" t="str">
            <v>-</v>
          </cell>
          <cell r="C1570" t="str">
            <v>Limpeza de valeta de corte</v>
          </cell>
          <cell r="D1570" t="str">
            <v>m</v>
          </cell>
        </row>
        <row r="1571">
          <cell r="A1571" t="str">
            <v>3 S 08 301 02</v>
          </cell>
          <cell r="B1571" t="str">
            <v>-</v>
          </cell>
          <cell r="C1571" t="str">
            <v>Limpeza de vala de drenagem</v>
          </cell>
          <cell r="D1571" t="str">
            <v>m</v>
          </cell>
        </row>
        <row r="1572">
          <cell r="A1572" t="str">
            <v>3 S 08 301 03</v>
          </cell>
          <cell r="B1572" t="str">
            <v>-</v>
          </cell>
          <cell r="C1572" t="str">
            <v>Limpeza de descida d'água</v>
          </cell>
          <cell r="D1572" t="str">
            <v>m</v>
          </cell>
        </row>
        <row r="1573">
          <cell r="A1573" t="str">
            <v>3 S 08 302 01</v>
          </cell>
          <cell r="B1573" t="str">
            <v>-</v>
          </cell>
          <cell r="C1573" t="str">
            <v>Limpeza de bueiro</v>
          </cell>
          <cell r="D1573" t="str">
            <v>m³</v>
          </cell>
        </row>
        <row r="1574">
          <cell r="A1574" t="str">
            <v>3 S 08 302 02</v>
          </cell>
          <cell r="B1574" t="str">
            <v>-</v>
          </cell>
          <cell r="C1574" t="str">
            <v>Desobstrução de bueiro</v>
          </cell>
          <cell r="D1574" t="str">
            <v>m³</v>
          </cell>
        </row>
        <row r="1575">
          <cell r="A1575" t="str">
            <v>3 S 08 302 03</v>
          </cell>
          <cell r="B1575" t="str">
            <v>-</v>
          </cell>
          <cell r="C1575" t="str">
            <v>Assentamento de tubo D=0,60 m</v>
          </cell>
          <cell r="D1575" t="str">
            <v>m</v>
          </cell>
        </row>
        <row r="1576">
          <cell r="A1576" t="str">
            <v>3 S 08 302 04</v>
          </cell>
          <cell r="B1576" t="str">
            <v>-</v>
          </cell>
          <cell r="C1576" t="str">
            <v>Assentamento de tubo D=0,80 m</v>
          </cell>
          <cell r="D1576" t="str">
            <v>m</v>
          </cell>
        </row>
        <row r="1577">
          <cell r="A1577" t="str">
            <v>3 S 08 302 05</v>
          </cell>
          <cell r="B1577" t="str">
            <v>-</v>
          </cell>
          <cell r="C1577" t="str">
            <v>Assentamento de tubo D=1,0 m</v>
          </cell>
          <cell r="D1577" t="str">
            <v>m</v>
          </cell>
        </row>
        <row r="1578">
          <cell r="A1578" t="str">
            <v>3 S 08 302 06</v>
          </cell>
          <cell r="B1578" t="str">
            <v>-</v>
          </cell>
          <cell r="C1578" t="str">
            <v>Assentamento de tubo D=1,20 m</v>
          </cell>
          <cell r="D1578" t="str">
            <v>m</v>
          </cell>
        </row>
        <row r="1579">
          <cell r="A1579" t="str">
            <v>3 S 08 302 53</v>
          </cell>
          <cell r="B1579" t="str">
            <v>-</v>
          </cell>
          <cell r="C1579" t="str">
            <v>Assentamento de tubo D=0,60 m AC/BC</v>
          </cell>
          <cell r="D1579" t="str">
            <v>m</v>
          </cell>
        </row>
        <row r="1580">
          <cell r="A1580" t="str">
            <v>3 S 08 302 54</v>
          </cell>
          <cell r="B1580" t="str">
            <v>-</v>
          </cell>
          <cell r="C1580" t="str">
            <v>Assentamento de tubo D=0,80 m AC/BC</v>
          </cell>
          <cell r="D1580" t="str">
            <v>m</v>
          </cell>
        </row>
        <row r="1581">
          <cell r="A1581" t="str">
            <v>3 S 08 302 55</v>
          </cell>
          <cell r="B1581" t="str">
            <v>-</v>
          </cell>
          <cell r="C1581" t="str">
            <v>Assentamento de tubo D=1,0 m AC/BC</v>
          </cell>
          <cell r="D1581" t="str">
            <v>m</v>
          </cell>
        </row>
        <row r="1582">
          <cell r="A1582" t="str">
            <v>3 S 08 302 56</v>
          </cell>
          <cell r="B1582" t="str">
            <v>-</v>
          </cell>
          <cell r="C1582" t="str">
            <v>Assentamento de tubo D=1,20 m AC/BC</v>
          </cell>
          <cell r="D1582" t="str">
            <v>m</v>
          </cell>
        </row>
        <row r="1583">
          <cell r="A1583" t="str">
            <v>3 S 08 400 00</v>
          </cell>
          <cell r="B1583" t="str">
            <v>-</v>
          </cell>
          <cell r="C1583" t="str">
            <v>Limpeza de placa de sinalização</v>
          </cell>
          <cell r="D1583" t="str">
            <v>m²</v>
          </cell>
        </row>
        <row r="1584">
          <cell r="A1584" t="str">
            <v>3 S 08 400 01</v>
          </cell>
          <cell r="B1584" t="str">
            <v>-</v>
          </cell>
          <cell r="C1584" t="str">
            <v>Recomposição placa de sinalização</v>
          </cell>
          <cell r="D1584" t="str">
            <v>m²</v>
          </cell>
        </row>
        <row r="1585">
          <cell r="A1585" t="str">
            <v>3 S 08 400 02</v>
          </cell>
          <cell r="B1585" t="str">
            <v>-</v>
          </cell>
          <cell r="C1585" t="str">
            <v>Substituição de balizador</v>
          </cell>
          <cell r="D1585" t="str">
            <v>und</v>
          </cell>
        </row>
        <row r="1586">
          <cell r="A1586" t="str">
            <v>3 S 08 400 52</v>
          </cell>
          <cell r="B1586" t="str">
            <v>-</v>
          </cell>
          <cell r="C1586" t="str">
            <v>Substituição de balizador AC/BC</v>
          </cell>
          <cell r="D1586" t="str">
            <v>und</v>
          </cell>
        </row>
        <row r="1587">
          <cell r="A1587" t="str">
            <v>3 S 08 401 00</v>
          </cell>
          <cell r="B1587" t="str">
            <v>-</v>
          </cell>
          <cell r="C1587" t="str">
            <v>Recomposição de defensa metálica</v>
          </cell>
          <cell r="D1587" t="str">
            <v>m</v>
          </cell>
        </row>
        <row r="1588">
          <cell r="A1588" t="str">
            <v>3 S 08 402 00</v>
          </cell>
          <cell r="B1588" t="str">
            <v>-</v>
          </cell>
          <cell r="C1588" t="str">
            <v>Caiação</v>
          </cell>
          <cell r="D1588" t="str">
            <v>m²</v>
          </cell>
        </row>
        <row r="1589">
          <cell r="A1589" t="str">
            <v>3 S 08 403 00</v>
          </cell>
          <cell r="B1589" t="str">
            <v>-</v>
          </cell>
          <cell r="C1589" t="str">
            <v>Renovação manual de sinalização horizontal</v>
          </cell>
          <cell r="D1589" t="str">
            <v>m²</v>
          </cell>
        </row>
        <row r="1590">
          <cell r="A1590" t="str">
            <v>3 S 08 404 00</v>
          </cell>
          <cell r="B1590" t="str">
            <v>-</v>
          </cell>
          <cell r="C1590" t="str">
            <v>Recomp. tot. cerca c/ mourão de conc. secção quad.</v>
          </cell>
          <cell r="D1590" t="str">
            <v>m</v>
          </cell>
        </row>
        <row r="1591">
          <cell r="A1591" t="str">
            <v>3 S 08 404 01</v>
          </cell>
          <cell r="B1591" t="str">
            <v>-</v>
          </cell>
          <cell r="C1591" t="str">
            <v>Recomp. parc. cerca de conc. seção quad. - mourão</v>
          </cell>
          <cell r="D1591" t="str">
            <v>m</v>
          </cell>
        </row>
        <row r="1592">
          <cell r="A1592" t="str">
            <v>3 S 08 404 02</v>
          </cell>
          <cell r="B1592" t="str">
            <v>-</v>
          </cell>
          <cell r="C1592" t="str">
            <v>Recomp. parc. cerca c/ mourão de concr.-arame</v>
          </cell>
          <cell r="D1592" t="str">
            <v>m</v>
          </cell>
        </row>
        <row r="1593">
          <cell r="A1593" t="str">
            <v>3 S 08 404 03</v>
          </cell>
          <cell r="B1593" t="str">
            <v>-</v>
          </cell>
          <cell r="C1593" t="str">
            <v>Recomp. tot. cerca c/ mourão concr. seção triang.</v>
          </cell>
          <cell r="D1593" t="str">
            <v>m</v>
          </cell>
        </row>
        <row r="1594">
          <cell r="A1594" t="str">
            <v>3 S 08 404 04</v>
          </cell>
          <cell r="B1594" t="str">
            <v>-</v>
          </cell>
          <cell r="C1594" t="str">
            <v>Recomp. parc. cerca c/ mourão concr. seção triang.</v>
          </cell>
          <cell r="D1594" t="str">
            <v>m</v>
          </cell>
        </row>
        <row r="1595">
          <cell r="A1595" t="str">
            <v>3 S 08 404 50</v>
          </cell>
          <cell r="B1595" t="str">
            <v>-</v>
          </cell>
          <cell r="C1595" t="str">
            <v>Recomp.tot.cerca c/mourão conc.seção quad. AC/BC</v>
          </cell>
          <cell r="D1595" t="str">
            <v>m</v>
          </cell>
        </row>
        <row r="1596">
          <cell r="A1596" t="str">
            <v>3 S 08 404 51</v>
          </cell>
          <cell r="B1596" t="str">
            <v>-</v>
          </cell>
          <cell r="C1596" t="str">
            <v>Recomp.parc.cerca mourão conc.seção quadrada AC/BC</v>
          </cell>
          <cell r="D1596" t="str">
            <v>m</v>
          </cell>
        </row>
        <row r="1597">
          <cell r="A1597" t="str">
            <v>3 S 08 404 53</v>
          </cell>
          <cell r="B1597" t="str">
            <v>-</v>
          </cell>
          <cell r="C1597" t="str">
            <v>Recomp.tot.cerca c/mourão conc.seção triang. AC/BC</v>
          </cell>
          <cell r="D1597" t="str">
            <v>m</v>
          </cell>
        </row>
        <row r="1598">
          <cell r="A1598" t="str">
            <v>3 S 08 404 54</v>
          </cell>
          <cell r="B1598" t="str">
            <v>-</v>
          </cell>
          <cell r="C1598" t="str">
            <v>Recomp.parc.cerca c/mourão conc.seção triang.AC/BC</v>
          </cell>
          <cell r="D1598" t="str">
            <v>m</v>
          </cell>
        </row>
        <row r="1599">
          <cell r="A1599" t="str">
            <v>3 S 08 414 00</v>
          </cell>
          <cell r="B1599" t="str">
            <v>-</v>
          </cell>
          <cell r="C1599" t="str">
            <v>Recomposição total de cerca com mourão de madeira</v>
          </cell>
          <cell r="D1599" t="str">
            <v>m</v>
          </cell>
        </row>
        <row r="1600">
          <cell r="A1600" t="str">
            <v>3 S 08 414 01</v>
          </cell>
          <cell r="B1600" t="str">
            <v>-</v>
          </cell>
          <cell r="C1600" t="str">
            <v>Recomposição parcial cerca de madeira - mourão</v>
          </cell>
          <cell r="D1600" t="str">
            <v>m</v>
          </cell>
        </row>
        <row r="1601">
          <cell r="A1601" t="str">
            <v>3 S 08 414 02</v>
          </cell>
          <cell r="B1601" t="str">
            <v>-</v>
          </cell>
          <cell r="C1601" t="str">
            <v>Recomp. parcial cerca c/ mourão de madeira - arame</v>
          </cell>
          <cell r="D1601" t="str">
            <v>m</v>
          </cell>
        </row>
        <row r="1602">
          <cell r="A1602" t="str">
            <v>3 S 08 500 00</v>
          </cell>
          <cell r="B1602" t="str">
            <v>-</v>
          </cell>
          <cell r="C1602" t="str">
            <v>Recomposição manual de aterro</v>
          </cell>
          <cell r="D1602" t="str">
            <v>m³</v>
          </cell>
        </row>
        <row r="1603">
          <cell r="A1603" t="str">
            <v>3 S 08 501 00</v>
          </cell>
          <cell r="B1603" t="str">
            <v>-</v>
          </cell>
          <cell r="C1603" t="str">
            <v>Recomposição mecanizada de aterro</v>
          </cell>
          <cell r="D1603" t="str">
            <v>m³</v>
          </cell>
        </row>
        <row r="1604">
          <cell r="A1604" t="str">
            <v>3 S 08 510 00</v>
          </cell>
          <cell r="B1604" t="str">
            <v>-</v>
          </cell>
          <cell r="C1604" t="str">
            <v>Remoção manual de barreira em solo</v>
          </cell>
          <cell r="D1604" t="str">
            <v>m³</v>
          </cell>
        </row>
        <row r="1605">
          <cell r="A1605" t="str">
            <v>3 S 08 510 01</v>
          </cell>
          <cell r="B1605" t="str">
            <v>-</v>
          </cell>
          <cell r="C1605" t="str">
            <v>Remoção manual de barreira em rocha</v>
          </cell>
          <cell r="D1605" t="str">
            <v>m³</v>
          </cell>
        </row>
        <row r="1606">
          <cell r="A1606" t="str">
            <v>3 S 08 511 00</v>
          </cell>
          <cell r="B1606" t="str">
            <v>-</v>
          </cell>
          <cell r="C1606" t="str">
            <v>Remoção mecanizada de barreira - solo</v>
          </cell>
          <cell r="D1606" t="str">
            <v>m³</v>
          </cell>
        </row>
        <row r="1607">
          <cell r="A1607" t="str">
            <v>3 S 08 512 00</v>
          </cell>
          <cell r="B1607" t="str">
            <v>-</v>
          </cell>
          <cell r="C1607" t="str">
            <v>Remoção mecanizada de barreira - rocha</v>
          </cell>
          <cell r="D1607" t="str">
            <v>m³</v>
          </cell>
        </row>
        <row r="1608">
          <cell r="A1608" t="str">
            <v>3 S 08 513 00</v>
          </cell>
          <cell r="B1608" t="str">
            <v>-</v>
          </cell>
          <cell r="C1608" t="str">
            <v>Remoção de matacões</v>
          </cell>
          <cell r="D1608" t="str">
            <v>m³</v>
          </cell>
        </row>
        <row r="1609">
          <cell r="A1609" t="str">
            <v>3 S 08 900 00</v>
          </cell>
          <cell r="B1609" t="str">
            <v>-</v>
          </cell>
          <cell r="C1609" t="str">
            <v>Roçada manual</v>
          </cell>
          <cell r="D1609" t="str">
            <v>ha</v>
          </cell>
        </row>
        <row r="1610">
          <cell r="A1610" t="str">
            <v>3 S 08 900 01</v>
          </cell>
          <cell r="B1610" t="str">
            <v>-</v>
          </cell>
          <cell r="C1610" t="str">
            <v>Roçada de capim colonião</v>
          </cell>
          <cell r="D1610" t="str">
            <v>ha</v>
          </cell>
        </row>
        <row r="1611">
          <cell r="A1611" t="str">
            <v>3 S 08 901 00</v>
          </cell>
          <cell r="B1611" t="str">
            <v>-</v>
          </cell>
          <cell r="C1611" t="str">
            <v>Roçada mecanizada</v>
          </cell>
          <cell r="D1611" t="str">
            <v>ha</v>
          </cell>
        </row>
        <row r="1612">
          <cell r="A1612" t="str">
            <v>3 S 08 901 01</v>
          </cell>
          <cell r="B1612" t="str">
            <v>-</v>
          </cell>
          <cell r="C1612" t="str">
            <v>Corte e limpeza de áreas gramadas</v>
          </cell>
          <cell r="D1612" t="str">
            <v>m²</v>
          </cell>
        </row>
        <row r="1613">
          <cell r="A1613" t="str">
            <v>3 S 08 910 00</v>
          </cell>
          <cell r="B1613" t="str">
            <v>-</v>
          </cell>
          <cell r="C1613" t="str">
            <v>Capina manual</v>
          </cell>
          <cell r="D1613" t="str">
            <v>m²</v>
          </cell>
        </row>
        <row r="1614">
          <cell r="A1614" t="str">
            <v>3 S 09 001 00</v>
          </cell>
          <cell r="B1614" t="str">
            <v>-</v>
          </cell>
          <cell r="C1614" t="str">
            <v>Transporte local c/ basc. 5m3 em rodov. não pav.</v>
          </cell>
          <cell r="D1614" t="str">
            <v>tkm</v>
          </cell>
        </row>
        <row r="1615">
          <cell r="A1615" t="str">
            <v>3 S 09 001 06</v>
          </cell>
          <cell r="B1615" t="str">
            <v>-</v>
          </cell>
          <cell r="C1615" t="str">
            <v>Transporte local c/ basc. 10m3 em rodov. não pav.</v>
          </cell>
          <cell r="D1615" t="str">
            <v>tkm</v>
          </cell>
        </row>
        <row r="1616">
          <cell r="A1616" t="str">
            <v>3 S 09 001 41</v>
          </cell>
          <cell r="B1616" t="str">
            <v>-</v>
          </cell>
          <cell r="C1616" t="str">
            <v>Transp. local c/ carroceria 4t em rodov. não pav.</v>
          </cell>
          <cell r="D1616" t="str">
            <v>tkm</v>
          </cell>
        </row>
        <row r="1617">
          <cell r="A1617" t="str">
            <v>3 S 09 001 90</v>
          </cell>
          <cell r="B1617" t="str">
            <v>-</v>
          </cell>
          <cell r="C1617" t="str">
            <v>Transporte comercial c/ carroc. rodov. não pav.</v>
          </cell>
          <cell r="D1617" t="str">
            <v>tkm</v>
          </cell>
        </row>
        <row r="1618">
          <cell r="A1618" t="str">
            <v>3 S 09 001 91</v>
          </cell>
          <cell r="B1618" t="str">
            <v>-</v>
          </cell>
          <cell r="C1618" t="str">
            <v>Transporte comercial c/ basc. 10m3 rod. não pav.</v>
          </cell>
          <cell r="D1618" t="str">
            <v>tkm</v>
          </cell>
        </row>
        <row r="1619">
          <cell r="A1619" t="str">
            <v>3 S 09 002 00</v>
          </cell>
          <cell r="B1619" t="str">
            <v>-</v>
          </cell>
          <cell r="C1619" t="str">
            <v>Transporte local basc. 5m3 em rodov. pav.</v>
          </cell>
          <cell r="D1619" t="str">
            <v>tkm</v>
          </cell>
        </row>
        <row r="1620">
          <cell r="A1620" t="str">
            <v>3 S 09 002 03</v>
          </cell>
          <cell r="B1620" t="str">
            <v>-</v>
          </cell>
          <cell r="C1620" t="str">
            <v>Transporte local de material para remendos</v>
          </cell>
          <cell r="D1620" t="str">
            <v>tkm</v>
          </cell>
        </row>
        <row r="1621">
          <cell r="A1621" t="str">
            <v>3 S 09 002 06</v>
          </cell>
          <cell r="B1621" t="str">
            <v>-</v>
          </cell>
          <cell r="C1621" t="str">
            <v>Transporte local c/ basc. 10m3 em rodov. pav.</v>
          </cell>
          <cell r="D1621" t="str">
            <v>tkm</v>
          </cell>
        </row>
        <row r="1622">
          <cell r="A1622" t="str">
            <v>3 S 09 002 41</v>
          </cell>
          <cell r="B1622" t="str">
            <v>-</v>
          </cell>
          <cell r="C1622" t="str">
            <v>Transp. local c/ carroceria 4t em rodov. pav.</v>
          </cell>
          <cell r="D1622" t="str">
            <v>tkm</v>
          </cell>
        </row>
        <row r="1623">
          <cell r="A1623" t="str">
            <v>3 S 09 002 90</v>
          </cell>
          <cell r="B1623" t="str">
            <v>-</v>
          </cell>
          <cell r="C1623" t="str">
            <v>Transporte comercial c/ carroceria rodov. pav.</v>
          </cell>
          <cell r="D1623" t="str">
            <v>tkm</v>
          </cell>
        </row>
        <row r="1624">
          <cell r="A1624" t="str">
            <v>3 S 09 002 91</v>
          </cell>
          <cell r="B1624" t="str">
            <v>-</v>
          </cell>
          <cell r="C1624" t="str">
            <v>Transporte comercial c/ basc. 10m3 rod. pav.</v>
          </cell>
          <cell r="D1624" t="str">
            <v>tkm</v>
          </cell>
        </row>
        <row r="1625">
          <cell r="A1625" t="str">
            <v>3 S 09 102 00</v>
          </cell>
          <cell r="B1625" t="str">
            <v>-</v>
          </cell>
          <cell r="C1625" t="str">
            <v>Transporte local material betuminoso</v>
          </cell>
          <cell r="D1625" t="str">
            <v>tkm</v>
          </cell>
        </row>
        <row r="1626">
          <cell r="A1626" t="str">
            <v>3 S 09 201 70</v>
          </cell>
          <cell r="B1626" t="str">
            <v>-</v>
          </cell>
          <cell r="C1626" t="str">
            <v>Transp. local água c/ cam. tanque rodov. não pav.</v>
          </cell>
          <cell r="D1626" t="str">
            <v>tkm</v>
          </cell>
        </row>
        <row r="1627">
          <cell r="A1627" t="str">
            <v>3 S 09 202 70</v>
          </cell>
          <cell r="B1627" t="str">
            <v>-</v>
          </cell>
          <cell r="C1627" t="str">
            <v>Transp. local água c/ cam. tanque em rodov. pav.</v>
          </cell>
          <cell r="D1627" t="str">
            <v>tkm</v>
          </cell>
        </row>
        <row r="1629">
          <cell r="A1629" t="str">
            <v>DNIT - Sistema de Custos Rodoviários</v>
          </cell>
          <cell r="D1629" t="str">
            <v>Sicro2</v>
          </cell>
        </row>
        <row r="1630">
          <cell r="A1630" t="str">
            <v>Sinalização Rodoviária</v>
          </cell>
          <cell r="D1630" t="str">
            <v>Minas Gerais</v>
          </cell>
        </row>
        <row r="1631">
          <cell r="A1631" t="str">
            <v>Resumo dos Custos Unitários de Referência: Maio de 2005</v>
          </cell>
          <cell r="D1631" t="str">
            <v>RCtR0330</v>
          </cell>
        </row>
        <row r="1633">
          <cell r="A1633" t="str">
            <v>Código</v>
          </cell>
          <cell r="C1633" t="str">
            <v>Atividade / Serviço</v>
          </cell>
          <cell r="D1633" t="str">
            <v>Unidade</v>
          </cell>
          <cell r="F1633" t="str">
            <v>Preço Unitário</v>
          </cell>
        </row>
        <row r="1634">
          <cell r="D1634" t="str">
            <v>Und</v>
          </cell>
          <cell r="E1634" t="str">
            <v>Direto</v>
          </cell>
          <cell r="F1634" t="str">
            <v>LDI</v>
          </cell>
          <cell r="G1634" t="str">
            <v>Total</v>
          </cell>
        </row>
        <row r="1636">
          <cell r="A1636" t="str">
            <v>4 S 03 300 01</v>
          </cell>
          <cell r="B1636" t="str">
            <v>-</v>
          </cell>
          <cell r="C1636" t="str">
            <v>Confecção e lanç. de concreto magro em betoneira</v>
          </cell>
          <cell r="D1636" t="str">
            <v>m³</v>
          </cell>
        </row>
        <row r="1637">
          <cell r="A1637" t="str">
            <v>4 S 03 300 51</v>
          </cell>
          <cell r="B1637" t="str">
            <v>-</v>
          </cell>
          <cell r="C1637" t="str">
            <v>Conf.lançamento de concreto magro em beton.AC/BC</v>
          </cell>
          <cell r="D1637" t="str">
            <v>m³</v>
          </cell>
        </row>
        <row r="1638">
          <cell r="A1638" t="str">
            <v>4 S 03 323 01</v>
          </cell>
          <cell r="B1638" t="str">
            <v>-</v>
          </cell>
          <cell r="C1638" t="str">
            <v>Conc.estr.fck=22 MPa contr.raz.uso ger.conf.e lanç</v>
          </cell>
          <cell r="D1638" t="str">
            <v>m³</v>
          </cell>
        </row>
        <row r="1639">
          <cell r="A1639" t="str">
            <v>4 S 03 323 51</v>
          </cell>
          <cell r="B1639" t="str">
            <v>-</v>
          </cell>
          <cell r="C1639" t="str">
            <v>Concr.estr.fck=22MPa c.raz.uso ger.conf.lanç.AC/BC</v>
          </cell>
          <cell r="D1639" t="str">
            <v>m³</v>
          </cell>
        </row>
        <row r="1640">
          <cell r="A1640" t="str">
            <v>4 S 03 353 00</v>
          </cell>
          <cell r="B1640" t="str">
            <v>-</v>
          </cell>
          <cell r="C1640" t="str">
            <v>Fornecimento, preparo colocação aço CA-50</v>
          </cell>
          <cell r="D1640" t="str">
            <v>Kg</v>
          </cell>
        </row>
        <row r="1641">
          <cell r="A1641" t="str">
            <v>4 S 03 370 00</v>
          </cell>
          <cell r="B1641" t="str">
            <v>-</v>
          </cell>
          <cell r="C1641" t="str">
            <v>Forma comum de madeira</v>
          </cell>
          <cell r="D1641" t="str">
            <v>m²</v>
          </cell>
        </row>
        <row r="1642">
          <cell r="A1642" t="str">
            <v>4 S 06 000 01</v>
          </cell>
          <cell r="B1642" t="str">
            <v>-</v>
          </cell>
          <cell r="C1642" t="str">
            <v>Defensa maleável simples (forn./ impl.)</v>
          </cell>
          <cell r="D1642" t="str">
            <v>m</v>
          </cell>
        </row>
        <row r="1643">
          <cell r="A1643" t="str">
            <v>4 S 06 000 02</v>
          </cell>
          <cell r="B1643" t="str">
            <v>-</v>
          </cell>
          <cell r="C1643" t="str">
            <v>Ancoragem de defensa maleável simples (forn/ impl)</v>
          </cell>
          <cell r="D1643" t="str">
            <v>m</v>
          </cell>
        </row>
        <row r="1644">
          <cell r="A1644" t="str">
            <v>4 S 06 000 11</v>
          </cell>
          <cell r="B1644" t="str">
            <v>-</v>
          </cell>
          <cell r="C1644" t="str">
            <v>Defensa maleável dupla (forn./ impl.)</v>
          </cell>
          <cell r="D1644" t="str">
            <v>m</v>
          </cell>
        </row>
        <row r="1645">
          <cell r="A1645" t="str">
            <v>4 S 06 000 12</v>
          </cell>
          <cell r="B1645" t="str">
            <v>-</v>
          </cell>
          <cell r="C1645" t="str">
            <v>Ancoragem de defensa maleável dupla (forn./ impl.)</v>
          </cell>
          <cell r="D1645" t="str">
            <v>m</v>
          </cell>
        </row>
        <row r="1646">
          <cell r="A1646" t="str">
            <v>4 S 06 010 01</v>
          </cell>
          <cell r="B1646" t="str">
            <v>-</v>
          </cell>
          <cell r="C1646" t="str">
            <v>Defensa semi-maleável simples (forn./ impl.)</v>
          </cell>
          <cell r="D1646" t="str">
            <v>m</v>
          </cell>
          <cell r="H1646" t="str">
            <v>DNER-ES-144/85</v>
          </cell>
        </row>
        <row r="1647">
          <cell r="A1647" t="str">
            <v>4 S 06 010 02</v>
          </cell>
          <cell r="B1647" t="str">
            <v>-</v>
          </cell>
          <cell r="C1647" t="str">
            <v>Ancoragem defensa semi-maleável simples (forn/imp)</v>
          </cell>
          <cell r="D1647" t="str">
            <v>m</v>
          </cell>
        </row>
        <row r="1648">
          <cell r="A1648" t="str">
            <v>4 S 06 010 11</v>
          </cell>
          <cell r="B1648" t="str">
            <v>-</v>
          </cell>
          <cell r="C1648" t="str">
            <v>Defensa semi-maleável dupla (forn./ impl.)</v>
          </cell>
          <cell r="D1648" t="str">
            <v>m</v>
          </cell>
        </row>
        <row r="1649">
          <cell r="A1649" t="str">
            <v>4 S 06 010 12</v>
          </cell>
          <cell r="B1649" t="str">
            <v>-</v>
          </cell>
          <cell r="C1649" t="str">
            <v>Ancoragem defensa semi-maleável dupla (forn/ impl)</v>
          </cell>
          <cell r="D1649" t="str">
            <v>m</v>
          </cell>
        </row>
        <row r="1650">
          <cell r="A1650" t="str">
            <v>4 S 06 030 11</v>
          </cell>
          <cell r="B1650" t="str">
            <v>-</v>
          </cell>
          <cell r="C1650" t="str">
            <v>Barreira de segurança dupla DNER PRO 176/86</v>
          </cell>
          <cell r="D1650" t="str">
            <v>m</v>
          </cell>
          <cell r="H1650" t="str">
            <v>DNER-ES-335/97</v>
          </cell>
        </row>
        <row r="1651">
          <cell r="A1651" t="str">
            <v>4 S 06 030 61</v>
          </cell>
          <cell r="B1651" t="str">
            <v>-</v>
          </cell>
          <cell r="C1651" t="str">
            <v>Barreira de segurança dupla DNER PRO 176/86 AC/BC</v>
          </cell>
          <cell r="D1651" t="str">
            <v>m</v>
          </cell>
          <cell r="H1651" t="str">
            <v>DNER-ES-335/97</v>
          </cell>
        </row>
        <row r="1652">
          <cell r="A1652" t="str">
            <v>4 S 06 100 11</v>
          </cell>
          <cell r="B1652" t="str">
            <v>-</v>
          </cell>
          <cell r="C1652" t="str">
            <v>Pintura de faixa - tinta base acrílica - 1 ano</v>
          </cell>
          <cell r="D1652" t="str">
            <v>m²</v>
          </cell>
        </row>
        <row r="1653">
          <cell r="A1653" t="str">
            <v>4 S 06 100 12</v>
          </cell>
          <cell r="B1653" t="str">
            <v>-</v>
          </cell>
          <cell r="C1653" t="str">
            <v>Pint. setas e zebrado - tinta base acrílica -1 ano</v>
          </cell>
          <cell r="D1653" t="str">
            <v>m²</v>
          </cell>
        </row>
        <row r="1654">
          <cell r="A1654" t="str">
            <v>4 S 06 100 13</v>
          </cell>
          <cell r="B1654" t="str">
            <v>-</v>
          </cell>
          <cell r="C1654" t="str">
            <v>Pintura faixa-tinta b.acrílica emuls. água - 1 ano</v>
          </cell>
          <cell r="D1654" t="str">
            <v>m²</v>
          </cell>
        </row>
        <row r="1655">
          <cell r="A1655" t="str">
            <v>4 S 06 100 14</v>
          </cell>
          <cell r="B1655" t="str">
            <v>-</v>
          </cell>
          <cell r="C1655" t="str">
            <v>Pint. setas/zebrado-tinta b.acríl. emuls. água-1a.</v>
          </cell>
          <cell r="D1655" t="str">
            <v>m²</v>
          </cell>
        </row>
        <row r="1656">
          <cell r="A1656" t="str">
            <v>4 S 06 100 21</v>
          </cell>
          <cell r="B1656" t="str">
            <v>-</v>
          </cell>
          <cell r="C1656" t="str">
            <v>Pintura faixa - tinta base acrílica p/ 2 anos</v>
          </cell>
          <cell r="D1656" t="str">
            <v>m²</v>
          </cell>
        </row>
        <row r="1657">
          <cell r="A1657" t="str">
            <v>4 S 06 100 22</v>
          </cell>
          <cell r="B1657" t="str">
            <v>-</v>
          </cell>
          <cell r="C1657" t="str">
            <v>Pintura setas e zebrado - tinta b.acrílica -2 anos</v>
          </cell>
          <cell r="D1657" t="str">
            <v>m²</v>
          </cell>
        </row>
        <row r="1658">
          <cell r="A1658" t="str">
            <v>4 S 06 100 31</v>
          </cell>
          <cell r="B1658" t="str">
            <v>-</v>
          </cell>
          <cell r="C1658" t="str">
            <v>Pintura faixa-tinta b.acrílica emuls. água -2 anos</v>
          </cell>
          <cell r="D1658" t="str">
            <v>m²</v>
          </cell>
        </row>
        <row r="1659">
          <cell r="A1659" t="str">
            <v>4 S 06 100 32</v>
          </cell>
          <cell r="B1659" t="str">
            <v>-</v>
          </cell>
          <cell r="C1659" t="str">
            <v>Pint. setas/zebrado-tinta b.acríl. emuls. água-2a.</v>
          </cell>
          <cell r="D1659" t="str">
            <v>m²</v>
          </cell>
        </row>
        <row r="1660">
          <cell r="A1660" t="str">
            <v>4 S 06 110 01</v>
          </cell>
          <cell r="B1660" t="str">
            <v>-</v>
          </cell>
          <cell r="C1660" t="str">
            <v>Pintura faixa c/termoplástico-3 anos (p/ aspersão)</v>
          </cell>
          <cell r="D1660" t="str">
            <v>m²</v>
          </cell>
          <cell r="H1660" t="str">
            <v>DNER-ES-339/97</v>
          </cell>
        </row>
        <row r="1661">
          <cell r="A1661" t="str">
            <v>4 S 06 110 02</v>
          </cell>
          <cell r="B1661" t="str">
            <v>-</v>
          </cell>
          <cell r="C1661" t="str">
            <v>Pintura setas e zebrado term.-3 anos (p/ aspersão)</v>
          </cell>
          <cell r="D1661" t="str">
            <v>m²</v>
          </cell>
          <cell r="H1661" t="str">
            <v>DNER-ES-339/97</v>
          </cell>
        </row>
        <row r="1662">
          <cell r="A1662" t="str">
            <v>4 S 06 110 03</v>
          </cell>
          <cell r="B1662" t="str">
            <v>-</v>
          </cell>
          <cell r="C1662" t="str">
            <v>Pintura setas e zebrado term.-5 anos (p/ extrusão)</v>
          </cell>
          <cell r="D1662" t="str">
            <v>m²</v>
          </cell>
          <cell r="H1662" t="str">
            <v>DNER-ES-339/97</v>
          </cell>
        </row>
        <row r="1663">
          <cell r="A1663" t="str">
            <v>4 S 06 120 01</v>
          </cell>
          <cell r="B1663" t="str">
            <v>-</v>
          </cell>
          <cell r="C1663" t="str">
            <v>Forn. e colocação de tacha reflet. monodirecional</v>
          </cell>
          <cell r="D1663" t="str">
            <v>und</v>
          </cell>
          <cell r="H1663" t="str">
            <v>DNER-ES-339/97</v>
          </cell>
        </row>
        <row r="1664">
          <cell r="A1664" t="str">
            <v>4 S 06 120 11</v>
          </cell>
          <cell r="B1664" t="str">
            <v>-</v>
          </cell>
          <cell r="C1664" t="str">
            <v>Forn. e colocação de tachão reflet. monodirecional</v>
          </cell>
          <cell r="D1664" t="str">
            <v>und</v>
          </cell>
        </row>
        <row r="1665">
          <cell r="A1665" t="str">
            <v>4 S 06 121 01</v>
          </cell>
          <cell r="B1665" t="str">
            <v>-</v>
          </cell>
          <cell r="C1665" t="str">
            <v>Forn. e colocação de tacha reflet. bidirecional</v>
          </cell>
          <cell r="D1665" t="str">
            <v>und</v>
          </cell>
          <cell r="H1665" t="str">
            <v>DNER-ES-339/97</v>
          </cell>
        </row>
        <row r="1666">
          <cell r="A1666" t="str">
            <v>4 S 06 121 11</v>
          </cell>
          <cell r="B1666" t="str">
            <v>-</v>
          </cell>
          <cell r="C1666" t="str">
            <v>Forn. e colocação de tachão reflet. bidirecional</v>
          </cell>
          <cell r="D1666" t="str">
            <v>und</v>
          </cell>
          <cell r="H1666" t="str">
            <v>DNER-ES-339/97</v>
          </cell>
        </row>
        <row r="1667">
          <cell r="A1667" t="str">
            <v>4 S 06 200 01</v>
          </cell>
          <cell r="B1667" t="str">
            <v>-</v>
          </cell>
          <cell r="C1667" t="str">
            <v>Forn. e implantação placa sinaliz. semi-refletiva</v>
          </cell>
          <cell r="D1667" t="str">
            <v>m²</v>
          </cell>
        </row>
        <row r="1668">
          <cell r="A1668" t="str">
            <v>4 S 06 200 02</v>
          </cell>
          <cell r="B1668" t="str">
            <v>-</v>
          </cell>
          <cell r="C1668" t="str">
            <v>Forn. e implantação placa sinaliz. tot.refletiva</v>
          </cell>
          <cell r="D1668" t="str">
            <v>m²</v>
          </cell>
          <cell r="H1668" t="str">
            <v>DNER-ES-340/97</v>
          </cell>
        </row>
        <row r="1669">
          <cell r="A1669" t="str">
            <v>4 S 06 200 91</v>
          </cell>
          <cell r="B1669" t="str">
            <v>-</v>
          </cell>
          <cell r="C1669" t="str">
            <v>Remoção de placa de sinalização</v>
          </cell>
          <cell r="D1669" t="str">
            <v>m²</v>
          </cell>
        </row>
        <row r="1670">
          <cell r="A1670" t="str">
            <v>4 S 06 200 92</v>
          </cell>
          <cell r="B1670" t="str">
            <v>-</v>
          </cell>
          <cell r="C1670" t="str">
            <v>Recuperação de chapa p/placa de sinalização</v>
          </cell>
          <cell r="D1670" t="str">
            <v>m²</v>
          </cell>
        </row>
        <row r="1671">
          <cell r="A1671" t="str">
            <v>4 S 06 202 01</v>
          </cell>
          <cell r="B1671" t="str">
            <v>-</v>
          </cell>
          <cell r="C1671" t="str">
            <v>Confecção de placa sinalização semi-refletiva</v>
          </cell>
          <cell r="D1671" t="str">
            <v>m²</v>
          </cell>
        </row>
        <row r="1672">
          <cell r="A1672" t="str">
            <v>4 S 06 202 11</v>
          </cell>
          <cell r="B1672" t="str">
            <v>-</v>
          </cell>
          <cell r="C1672" t="str">
            <v>Confecção placa sinalização tot.refletiva</v>
          </cell>
          <cell r="D1672" t="str">
            <v>m²</v>
          </cell>
        </row>
        <row r="1673">
          <cell r="A1673" t="str">
            <v>4 S 06 202 21</v>
          </cell>
          <cell r="B1673" t="str">
            <v>-</v>
          </cell>
          <cell r="C1673" t="str">
            <v>Conf.placa sinal.semi-refletiva chapa recuperada</v>
          </cell>
          <cell r="D1673" t="str">
            <v>m²</v>
          </cell>
        </row>
        <row r="1674">
          <cell r="A1674" t="str">
            <v>4 S 06 202 31</v>
          </cell>
          <cell r="B1674" t="str">
            <v>-</v>
          </cell>
          <cell r="C1674" t="str">
            <v>Conf.placa sinal.tot.refletiva - chapa recuperada</v>
          </cell>
          <cell r="D1674" t="str">
            <v>m²</v>
          </cell>
        </row>
        <row r="1675">
          <cell r="A1675" t="str">
            <v>4 S 06 203 01</v>
          </cell>
          <cell r="B1675" t="str">
            <v>-</v>
          </cell>
          <cell r="C1675" t="str">
            <v>Confecção suporte e travessa p/placa sinaliz.</v>
          </cell>
          <cell r="D1675" t="str">
            <v>und</v>
          </cell>
        </row>
        <row r="1676">
          <cell r="A1676" t="str">
            <v>4 S 06 230 01</v>
          </cell>
          <cell r="B1676" t="str">
            <v>-</v>
          </cell>
          <cell r="C1676" t="str">
            <v>Forn. e implantação de balizador de concreto</v>
          </cell>
          <cell r="D1676" t="str">
            <v>und</v>
          </cell>
        </row>
        <row r="1677">
          <cell r="A1677" t="str">
            <v>4 S 06 230 51</v>
          </cell>
          <cell r="B1677" t="str">
            <v>-</v>
          </cell>
          <cell r="C1677" t="str">
            <v>Forn. e implantação de balizador de concreto AC/BC</v>
          </cell>
          <cell r="D1677" t="str">
            <v>und</v>
          </cell>
        </row>
        <row r="1678">
          <cell r="A1678" t="str">
            <v>4 S 08 100 11</v>
          </cell>
          <cell r="B1678" t="str">
            <v>-</v>
          </cell>
          <cell r="C1678" t="str">
            <v>Manut./recomp. sinal.-pint.faixa-tinta acril.-1ano</v>
          </cell>
          <cell r="D1678" t="str">
            <v>m²</v>
          </cell>
        </row>
        <row r="1679">
          <cell r="A1679" t="str">
            <v>4 S 08 100 13</v>
          </cell>
          <cell r="B1679" t="str">
            <v>-</v>
          </cell>
          <cell r="C1679" t="str">
            <v>Manut/recomp.sinal-pint.faixa-tin.acril em água-1a</v>
          </cell>
          <cell r="D1679" t="str">
            <v>m²</v>
          </cell>
        </row>
        <row r="1680">
          <cell r="A1680" t="str">
            <v>4 S 08 100 21</v>
          </cell>
          <cell r="B1680" t="str">
            <v>-</v>
          </cell>
          <cell r="C1680" t="str">
            <v>Manut./recomp. sinal.-pint.faixa-tinta acril-2anos</v>
          </cell>
          <cell r="D1680" t="str">
            <v>m²</v>
          </cell>
        </row>
        <row r="1681">
          <cell r="A1681" t="str">
            <v>4 S 08 100 23</v>
          </cell>
          <cell r="B1681" t="str">
            <v>-</v>
          </cell>
          <cell r="C1681" t="str">
            <v>Manut/recomp.sinal-pint.faixa-tin.acril em água-2a</v>
          </cell>
          <cell r="D1681" t="str">
            <v>m²</v>
          </cell>
        </row>
        <row r="1682">
          <cell r="A1682" t="str">
            <v>4 S 08 110 01</v>
          </cell>
          <cell r="B1682" t="str">
            <v>-</v>
          </cell>
          <cell r="C1682" t="str">
            <v>Man/recomp.sin-pint.faixa-c/termopl-3a(p/aspersão)</v>
          </cell>
          <cell r="D1682" t="str">
            <v>m²</v>
          </cell>
        </row>
        <row r="1683">
          <cell r="A1683" t="str">
            <v>4 S 09 001 90</v>
          </cell>
          <cell r="B1683" t="str">
            <v>-</v>
          </cell>
          <cell r="C1683" t="str">
            <v>Transporte comercial c/ carroc 15t rodov. não pav.</v>
          </cell>
          <cell r="D1683" t="str">
            <v>tkm</v>
          </cell>
        </row>
        <row r="1684">
          <cell r="A1684" t="str">
            <v>4 S 09 001 91</v>
          </cell>
          <cell r="B1684" t="str">
            <v>-</v>
          </cell>
          <cell r="C1684" t="str">
            <v>Transporte comercial c/ basc. 10m3 rod. não pav.</v>
          </cell>
          <cell r="D1684" t="str">
            <v>tkm</v>
          </cell>
        </row>
        <row r="1685">
          <cell r="A1685" t="str">
            <v>4 S 09 002 00</v>
          </cell>
          <cell r="B1685" t="str">
            <v>-</v>
          </cell>
          <cell r="C1685" t="str">
            <v>Transporte local c/ basc. 5 m3 rodov. pav.</v>
          </cell>
          <cell r="D1685" t="str">
            <v>tkm</v>
          </cell>
        </row>
        <row r="1686">
          <cell r="A1686" t="str">
            <v>4 S 09 002 41</v>
          </cell>
          <cell r="B1686" t="str">
            <v>-</v>
          </cell>
          <cell r="C1686" t="str">
            <v>Transporte local c/ carroceria 4t rodov. pav.</v>
          </cell>
          <cell r="D1686" t="str">
            <v>tkm</v>
          </cell>
        </row>
        <row r="1687">
          <cell r="A1687" t="str">
            <v>4 S 09 002 90</v>
          </cell>
          <cell r="B1687" t="str">
            <v>-</v>
          </cell>
          <cell r="C1687" t="str">
            <v>Transporte comercial c/ carroc 15t rodov. pav.</v>
          </cell>
          <cell r="D1687" t="str">
            <v>tkm</v>
          </cell>
        </row>
        <row r="1688">
          <cell r="A1688" t="str">
            <v>4 S 09 002 91</v>
          </cell>
          <cell r="B1688" t="str">
            <v>-</v>
          </cell>
          <cell r="C1688" t="str">
            <v>Transporte comercial c/ basc. 10m3 rod. pav.</v>
          </cell>
          <cell r="D1688" t="str">
            <v>tkm</v>
          </cell>
        </row>
        <row r="1689">
          <cell r="A1689" t="str">
            <v>4 S 09 202 70</v>
          </cell>
          <cell r="B1689" t="str">
            <v>-</v>
          </cell>
          <cell r="C1689" t="str">
            <v>Transp. local de água c/ cam. tanque rodov. pav.</v>
          </cell>
          <cell r="D1689" t="str">
            <v>tkm</v>
          </cell>
        </row>
        <row r="1691">
          <cell r="A1691" t="str">
            <v>DNIT - Sistema de Custos Rodoviários</v>
          </cell>
          <cell r="D1691" t="str">
            <v>Sicro2</v>
          </cell>
        </row>
        <row r="1692">
          <cell r="A1692" t="str">
            <v>Restauração Rodoviária</v>
          </cell>
          <cell r="D1692" t="str">
            <v>Minas Gerais</v>
          </cell>
        </row>
        <row r="1693">
          <cell r="A1693" t="str">
            <v>Resumo dos Custos Unitários de Referência: Maio de 2005</v>
          </cell>
          <cell r="D1693" t="str">
            <v>RCtR0330</v>
          </cell>
        </row>
        <row r="1695">
          <cell r="A1695" t="str">
            <v>Código</v>
          </cell>
          <cell r="C1695" t="str">
            <v>Atividade / Serviço</v>
          </cell>
          <cell r="D1695" t="str">
            <v>Unidade</v>
          </cell>
          <cell r="F1695" t="str">
            <v>Preço Unitário</v>
          </cell>
        </row>
        <row r="1696">
          <cell r="D1696" t="str">
            <v>Und</v>
          </cell>
          <cell r="E1696" t="str">
            <v>Direto</v>
          </cell>
          <cell r="F1696" t="str">
            <v>LDI</v>
          </cell>
          <cell r="G1696" t="str">
            <v>Total</v>
          </cell>
        </row>
        <row r="1698">
          <cell r="A1698" t="str">
            <v>5 S 01 000 00</v>
          </cell>
          <cell r="B1698" t="str">
            <v>-</v>
          </cell>
          <cell r="C1698" t="str">
            <v>Desm. dest. e limp. áreas c/ arv. diam. até 0,15m</v>
          </cell>
          <cell r="D1698" t="str">
            <v>m²</v>
          </cell>
          <cell r="H1698" t="str">
            <v>DNER-ES-278/97</v>
          </cell>
        </row>
        <row r="1699">
          <cell r="A1699" t="str">
            <v>5 S 01 010 00</v>
          </cell>
          <cell r="B1699" t="str">
            <v>-</v>
          </cell>
          <cell r="C1699" t="str">
            <v>Destocamento de árvores c/ diâm. 0,15 a 030m</v>
          </cell>
          <cell r="D1699" t="str">
            <v>und</v>
          </cell>
        </row>
        <row r="1700">
          <cell r="A1700" t="str">
            <v>5 S 01 011 00</v>
          </cell>
          <cell r="B1700" t="str">
            <v>-</v>
          </cell>
          <cell r="C1700" t="str">
            <v>Destocamento de árvores c/ diâm. &gt; 0,30m</v>
          </cell>
          <cell r="D1700" t="str">
            <v>und</v>
          </cell>
        </row>
        <row r="1701">
          <cell r="A1701" t="str">
            <v>5 S 01 100 01</v>
          </cell>
          <cell r="B1701" t="str">
            <v>-</v>
          </cell>
          <cell r="C1701" t="str">
            <v>Esc. carga transp. mat 1a cat DMT 50m</v>
          </cell>
          <cell r="D1701" t="str">
            <v>m³</v>
          </cell>
          <cell r="H1701" t="str">
            <v>DNER-ES-280/97</v>
          </cell>
        </row>
        <row r="1702">
          <cell r="A1702" t="str">
            <v>5 S 01 100 09</v>
          </cell>
          <cell r="B1702" t="str">
            <v>-</v>
          </cell>
          <cell r="C1702" t="str">
            <v>Esc. carga tr. mat 1a c. DMT 50 a 200m c/carreg</v>
          </cell>
          <cell r="D1702" t="str">
            <v>m³</v>
          </cell>
          <cell r="H1702" t="str">
            <v>DNER-ES-280/97</v>
          </cell>
        </row>
        <row r="1703">
          <cell r="A1703" t="str">
            <v>5 S 01 100 10</v>
          </cell>
          <cell r="B1703" t="str">
            <v>-</v>
          </cell>
          <cell r="C1703" t="str">
            <v>Esc. carga tr. mat 1a c. DMT 200 a 400m c/carreg</v>
          </cell>
          <cell r="D1703" t="str">
            <v>m³</v>
          </cell>
          <cell r="H1703" t="str">
            <v>DNER-ES-280/97</v>
          </cell>
        </row>
        <row r="1704">
          <cell r="A1704" t="str">
            <v>5 S 01 100 11</v>
          </cell>
          <cell r="B1704" t="str">
            <v>-</v>
          </cell>
          <cell r="C1704" t="str">
            <v>Esc. carga tr. mat 1a c. DMT 400 a 600m c/carreg</v>
          </cell>
          <cell r="D1704" t="str">
            <v>m³</v>
          </cell>
          <cell r="H1704" t="str">
            <v>DNER-ES-280/97</v>
          </cell>
        </row>
        <row r="1705">
          <cell r="A1705" t="str">
            <v>5 S 01 100 12</v>
          </cell>
          <cell r="B1705" t="str">
            <v>-</v>
          </cell>
          <cell r="C1705" t="str">
            <v>Esc. carga tr. mat 1a c. DMT 600 a 800m c/carreg</v>
          </cell>
          <cell r="D1705" t="str">
            <v>m³</v>
          </cell>
          <cell r="H1705" t="str">
            <v>DNER-ES-280/97</v>
          </cell>
        </row>
        <row r="1706">
          <cell r="A1706" t="str">
            <v>5 S 01 100 13</v>
          </cell>
          <cell r="B1706" t="str">
            <v>-</v>
          </cell>
          <cell r="C1706" t="str">
            <v>Esc. carga tr. mat 1a c. DMT 800 a 1000m c/carreg</v>
          </cell>
          <cell r="D1706" t="str">
            <v>m³</v>
          </cell>
          <cell r="H1706" t="str">
            <v>DNER-ES-280/97</v>
          </cell>
        </row>
        <row r="1707">
          <cell r="A1707" t="str">
            <v>5 S 01 100 14</v>
          </cell>
          <cell r="B1707" t="str">
            <v>-</v>
          </cell>
          <cell r="C1707" t="str">
            <v>Esc. carga tr. mat 1a c. DMT 1000 a 1200m c/carreg</v>
          </cell>
          <cell r="D1707" t="str">
            <v>m³</v>
          </cell>
          <cell r="H1707" t="str">
            <v>DNER-ES-280/97</v>
          </cell>
        </row>
        <row r="1708">
          <cell r="A1708" t="str">
            <v>5 S 01 100 15</v>
          </cell>
          <cell r="B1708" t="str">
            <v>-</v>
          </cell>
          <cell r="C1708" t="str">
            <v>Esc. carga tr. mat 1a c. DMT 1200 a 1400m c/carreg</v>
          </cell>
          <cell r="D1708" t="str">
            <v>m³</v>
          </cell>
          <cell r="H1708" t="str">
            <v>DNER-ES-280/97</v>
          </cell>
        </row>
        <row r="1709">
          <cell r="A1709" t="str">
            <v>5 S 01 100 16</v>
          </cell>
          <cell r="B1709" t="str">
            <v>-</v>
          </cell>
          <cell r="C1709" t="str">
            <v>Esc. carga tr. mat 1a c. DMT 1400 a 1600m c/carreg</v>
          </cell>
          <cell r="D1709" t="str">
            <v>m³</v>
          </cell>
          <cell r="H1709" t="str">
            <v>DNER-ES-280/97</v>
          </cell>
        </row>
        <row r="1710">
          <cell r="A1710" t="str">
            <v>5 S 01 100 17</v>
          </cell>
          <cell r="B1710" t="str">
            <v>-</v>
          </cell>
          <cell r="C1710" t="str">
            <v>Esc. carga tr. mat 1a c. DMT 1600 a 1800m c/carreg</v>
          </cell>
          <cell r="D1710" t="str">
            <v>m³</v>
          </cell>
          <cell r="H1710" t="str">
            <v>DNER-ES-280/97</v>
          </cell>
        </row>
        <row r="1711">
          <cell r="A1711" t="str">
            <v>5 S 01 100 18</v>
          </cell>
          <cell r="B1711" t="str">
            <v>-</v>
          </cell>
          <cell r="C1711" t="str">
            <v>Esc. carga tr. mat 1a c. DMT 1800 a 2000m c/carreg</v>
          </cell>
          <cell r="D1711" t="str">
            <v>m³</v>
          </cell>
          <cell r="H1711" t="str">
            <v>DNER-ES-280/97</v>
          </cell>
        </row>
        <row r="1712">
          <cell r="A1712" t="str">
            <v>5 S 01 100 19</v>
          </cell>
          <cell r="B1712" t="str">
            <v>-</v>
          </cell>
          <cell r="C1712" t="str">
            <v>Esc. carga tr. mat 1a c. DMT 2000 a 3000m c/carreg</v>
          </cell>
          <cell r="D1712" t="str">
            <v>m³</v>
          </cell>
          <cell r="H1712" t="str">
            <v>DNER-ES-280/97</v>
          </cell>
        </row>
        <row r="1713">
          <cell r="A1713" t="str">
            <v>5 S 01 100 20</v>
          </cell>
          <cell r="B1713" t="str">
            <v>-</v>
          </cell>
          <cell r="C1713" t="str">
            <v>Esc. carga tr. mat 1a c. DMT 3000 a 5000m c/carreg</v>
          </cell>
          <cell r="D1713" t="str">
            <v>m³</v>
          </cell>
          <cell r="H1713" t="str">
            <v>DNER-ES-280/97</v>
          </cell>
        </row>
        <row r="1714">
          <cell r="A1714" t="str">
            <v>5 S 01 100 22</v>
          </cell>
          <cell r="B1714" t="str">
            <v>-</v>
          </cell>
          <cell r="C1714" t="str">
            <v>Esc. carga transp. mat 1a cat DMT 50 a 200m c/e</v>
          </cell>
          <cell r="D1714" t="str">
            <v>m³</v>
          </cell>
          <cell r="H1714" t="str">
            <v>DNER-ES-280/97</v>
          </cell>
        </row>
        <row r="1715">
          <cell r="A1715" t="str">
            <v>5 S 01 100 23</v>
          </cell>
          <cell r="B1715" t="str">
            <v>-</v>
          </cell>
          <cell r="C1715" t="str">
            <v>Esc. carga transp. mat 1a cat DMT 200 a 400m c/e</v>
          </cell>
          <cell r="D1715" t="str">
            <v>m³</v>
          </cell>
          <cell r="H1715" t="str">
            <v>DNER-ES-280/97</v>
          </cell>
        </row>
        <row r="1716">
          <cell r="A1716" t="str">
            <v>5 S 01 100 24</v>
          </cell>
          <cell r="B1716" t="str">
            <v>-</v>
          </cell>
          <cell r="C1716" t="str">
            <v>Esc. carga transp. mat 1a cat DMT 400 a 600m c/e</v>
          </cell>
          <cell r="D1716" t="str">
            <v>m³</v>
          </cell>
          <cell r="H1716" t="str">
            <v>DNER-ES-280/97</v>
          </cell>
        </row>
        <row r="1717">
          <cell r="A1717" t="str">
            <v>5 S 01 100 25</v>
          </cell>
          <cell r="B1717" t="str">
            <v>-</v>
          </cell>
          <cell r="C1717" t="str">
            <v>Esc. carga transp. mat 1a cat DMT 600 a 800m c/e</v>
          </cell>
          <cell r="D1717" t="str">
            <v>m³</v>
          </cell>
          <cell r="H1717" t="str">
            <v>DNER-ES-280/97</v>
          </cell>
        </row>
        <row r="1718">
          <cell r="A1718" t="str">
            <v>5 S 01 100 26</v>
          </cell>
          <cell r="B1718" t="str">
            <v>-</v>
          </cell>
          <cell r="C1718" t="str">
            <v>Esc. carga transp. mat 1a cat DMT 800 a 1000m c/e</v>
          </cell>
          <cell r="D1718" t="str">
            <v>m³</v>
          </cell>
          <cell r="H1718" t="str">
            <v>DNER-ES-280/97</v>
          </cell>
        </row>
        <row r="1719">
          <cell r="A1719" t="str">
            <v>5 S 01 100 27</v>
          </cell>
          <cell r="B1719" t="str">
            <v>-</v>
          </cell>
          <cell r="C1719" t="str">
            <v>Esc. carga transp. mat 1a cat DMT 1000 a 1200m c/e</v>
          </cell>
          <cell r="D1719" t="str">
            <v>m³</v>
          </cell>
          <cell r="H1719" t="str">
            <v>DNER-ES-280/97</v>
          </cell>
        </row>
        <row r="1720">
          <cell r="A1720" t="str">
            <v>5 S 01 100 28</v>
          </cell>
          <cell r="B1720" t="str">
            <v>-</v>
          </cell>
          <cell r="C1720" t="str">
            <v>Esc. carga transp. mat 1a cat DMT 1200 a 1400m c/e</v>
          </cell>
          <cell r="D1720" t="str">
            <v>m³</v>
          </cell>
          <cell r="H1720" t="str">
            <v>DNER-ES-280/97</v>
          </cell>
        </row>
        <row r="1721">
          <cell r="A1721" t="str">
            <v>5 S 01 100 29</v>
          </cell>
          <cell r="B1721" t="str">
            <v>-</v>
          </cell>
          <cell r="C1721" t="str">
            <v>Esc. carga transp. mat 1a cat DMT 1400 a 1600m c/e</v>
          </cell>
          <cell r="D1721" t="str">
            <v>m³</v>
          </cell>
          <cell r="H1721" t="str">
            <v>DNER-ES-280/97</v>
          </cell>
        </row>
        <row r="1722">
          <cell r="A1722" t="str">
            <v>5 S 01 100 30</v>
          </cell>
          <cell r="B1722" t="str">
            <v>-</v>
          </cell>
          <cell r="C1722" t="str">
            <v>Esc. carga transp .mat 1a cat DMT 1600 a 1800m c/e</v>
          </cell>
          <cell r="D1722" t="str">
            <v>m³</v>
          </cell>
          <cell r="H1722" t="str">
            <v>DNER-ES-280/97</v>
          </cell>
        </row>
        <row r="1723">
          <cell r="A1723" t="str">
            <v>5 S 01 100 31</v>
          </cell>
          <cell r="B1723" t="str">
            <v>-</v>
          </cell>
          <cell r="C1723" t="str">
            <v>Esc. carga transp. mat 1a cat DMT 1800 a 2000m c/e</v>
          </cell>
          <cell r="D1723" t="str">
            <v>m³</v>
          </cell>
          <cell r="H1723" t="str">
            <v>DNER-ES-280/97</v>
          </cell>
        </row>
        <row r="1724">
          <cell r="A1724" t="str">
            <v>5 S 01 100 32</v>
          </cell>
          <cell r="B1724" t="str">
            <v>-</v>
          </cell>
          <cell r="C1724" t="str">
            <v>Esc. carga transp. mat 1a cat DMT 2000 a 3000m c/e</v>
          </cell>
          <cell r="D1724" t="str">
            <v>m³</v>
          </cell>
          <cell r="H1724" t="str">
            <v>DNER-ES-280/97</v>
          </cell>
        </row>
        <row r="1725">
          <cell r="A1725" t="str">
            <v>5 S 01 100 33</v>
          </cell>
          <cell r="B1725" t="str">
            <v>-</v>
          </cell>
          <cell r="C1725" t="str">
            <v>Esc. carga transp. mat 1a cat DMT 3000 a 5000m c/e</v>
          </cell>
          <cell r="D1725" t="str">
            <v>m³</v>
          </cell>
          <cell r="H1725" t="str">
            <v>DNER-ES-280/97</v>
          </cell>
        </row>
        <row r="1726">
          <cell r="A1726" t="str">
            <v>5 S 01 101 01</v>
          </cell>
          <cell r="B1726" t="str">
            <v>-</v>
          </cell>
          <cell r="C1726" t="str">
            <v>Esc. carga transp. mat 2a cat DMT 50m</v>
          </cell>
          <cell r="D1726" t="str">
            <v>m³</v>
          </cell>
          <cell r="H1726" t="str">
            <v>DNER-ES-280/97</v>
          </cell>
        </row>
        <row r="1727">
          <cell r="A1727" t="str">
            <v>5 S 01 101 09</v>
          </cell>
          <cell r="B1727" t="str">
            <v>-</v>
          </cell>
          <cell r="C1727" t="str">
            <v>Esc. carga tr. mat 2a c. DMT 50 a 200m c/carreg</v>
          </cell>
          <cell r="D1727" t="str">
            <v>m³</v>
          </cell>
          <cell r="H1727" t="str">
            <v>DNER-ES-280/97</v>
          </cell>
        </row>
        <row r="1728">
          <cell r="A1728" t="str">
            <v>5 S 01 101 10</v>
          </cell>
          <cell r="B1728" t="str">
            <v>-</v>
          </cell>
          <cell r="C1728" t="str">
            <v>Esc. carga tr. mat 2a c. DMT 200 a 400m c/carreg</v>
          </cell>
          <cell r="D1728" t="str">
            <v>m³</v>
          </cell>
          <cell r="H1728" t="str">
            <v>DNER-ES-280/97</v>
          </cell>
        </row>
        <row r="1729">
          <cell r="A1729" t="str">
            <v>5 S 01 101 11</v>
          </cell>
          <cell r="B1729" t="str">
            <v>-</v>
          </cell>
          <cell r="C1729" t="str">
            <v>Esc. carga tr. mat 2a c. DMT 400 a 600m c/carreg</v>
          </cell>
          <cell r="D1729" t="str">
            <v>m³</v>
          </cell>
          <cell r="H1729" t="str">
            <v>DNER-ES-280/97</v>
          </cell>
        </row>
        <row r="1730">
          <cell r="A1730" t="str">
            <v>5 S 01 101 12</v>
          </cell>
          <cell r="B1730" t="str">
            <v>-</v>
          </cell>
          <cell r="C1730" t="str">
            <v>Esc. carga tr. mat 2a c. DMT 600 a 800m c/carreg</v>
          </cell>
          <cell r="D1730" t="str">
            <v>m³</v>
          </cell>
          <cell r="H1730" t="str">
            <v>DNER-ES-280/97</v>
          </cell>
        </row>
        <row r="1731">
          <cell r="A1731" t="str">
            <v>5 S 01 101 13</v>
          </cell>
          <cell r="B1731" t="str">
            <v>-</v>
          </cell>
          <cell r="C1731" t="str">
            <v>Esc. carga tr. mat 2a c. DMT 800 a 1000m c/carreg</v>
          </cell>
          <cell r="D1731" t="str">
            <v>m³</v>
          </cell>
          <cell r="H1731" t="str">
            <v>DNER-ES-280/97</v>
          </cell>
        </row>
        <row r="1732">
          <cell r="A1732" t="str">
            <v>5 S 01 101 14</v>
          </cell>
          <cell r="B1732" t="str">
            <v>-</v>
          </cell>
          <cell r="C1732" t="str">
            <v>Esc. carga tr. mat 2a c. DMT 1000 a 1200m c/carreg</v>
          </cell>
          <cell r="D1732" t="str">
            <v>m³</v>
          </cell>
          <cell r="H1732" t="str">
            <v>DNER-ES-280/97</v>
          </cell>
        </row>
        <row r="1733">
          <cell r="A1733" t="str">
            <v>5 S 01 101 15</v>
          </cell>
          <cell r="B1733" t="str">
            <v>-</v>
          </cell>
          <cell r="C1733" t="str">
            <v>Esc. carga tr. mat 2a c. DMT 1200 a 1400m c/carreg</v>
          </cell>
          <cell r="D1733" t="str">
            <v>m³</v>
          </cell>
          <cell r="H1733" t="str">
            <v>DNER-ES-280/97</v>
          </cell>
        </row>
        <row r="1734">
          <cell r="A1734" t="str">
            <v>5 S 01 101 16</v>
          </cell>
          <cell r="B1734" t="str">
            <v>-</v>
          </cell>
          <cell r="C1734" t="str">
            <v>Esc. carga tr. mat 2a c. DMT 1400 a 1600m c/carreg</v>
          </cell>
          <cell r="D1734" t="str">
            <v>m³</v>
          </cell>
          <cell r="H1734" t="str">
            <v>DNER-ES-280/97</v>
          </cell>
        </row>
        <row r="1735">
          <cell r="A1735" t="str">
            <v>5 S 01 101 17</v>
          </cell>
          <cell r="B1735" t="str">
            <v>-</v>
          </cell>
          <cell r="C1735" t="str">
            <v>Esc. carga tr. mat 2a c. DMT 1600 a 1800m c/carreg</v>
          </cell>
          <cell r="D1735" t="str">
            <v>m³</v>
          </cell>
          <cell r="H1735" t="str">
            <v>DNER-ES-280/97</v>
          </cell>
        </row>
        <row r="1736">
          <cell r="A1736" t="str">
            <v>5 S 01 101 18</v>
          </cell>
          <cell r="B1736" t="str">
            <v>-</v>
          </cell>
          <cell r="C1736" t="str">
            <v>Esc. carga tr. mat 2a c. DMT 1800 a 2000m c/carreg</v>
          </cell>
          <cell r="D1736" t="str">
            <v>m³</v>
          </cell>
          <cell r="H1736" t="str">
            <v>DNER-ES-280/97</v>
          </cell>
        </row>
        <row r="1737">
          <cell r="A1737" t="str">
            <v>5 S 01 101 19</v>
          </cell>
          <cell r="B1737" t="str">
            <v>-</v>
          </cell>
          <cell r="C1737" t="str">
            <v>Esc. carga tr. mat 2a c. DMT 2000 a 3000m c/carreg</v>
          </cell>
          <cell r="D1737" t="str">
            <v>m³</v>
          </cell>
          <cell r="H1737" t="str">
            <v>DNER-ES-280/97</v>
          </cell>
        </row>
        <row r="1738">
          <cell r="A1738" t="str">
            <v>5 S 01 101 20</v>
          </cell>
          <cell r="B1738" t="str">
            <v>-</v>
          </cell>
          <cell r="C1738" t="str">
            <v>Esc. carga tr. mat 2a c. DMT 3000 a 5000m c/carreg</v>
          </cell>
          <cell r="D1738" t="str">
            <v>m³</v>
          </cell>
          <cell r="H1738" t="str">
            <v>DNER-ES-280/97</v>
          </cell>
        </row>
        <row r="1739">
          <cell r="A1739" t="str">
            <v>5 S 01 101 22</v>
          </cell>
          <cell r="B1739" t="str">
            <v>-</v>
          </cell>
          <cell r="C1739" t="str">
            <v>Esc. carga transp. mat 2a cat DMT 50 a 200m c/e</v>
          </cell>
          <cell r="D1739" t="str">
            <v>m³</v>
          </cell>
          <cell r="H1739" t="str">
            <v>DNER-ES-280/97</v>
          </cell>
        </row>
        <row r="1740">
          <cell r="A1740" t="str">
            <v>5 S 01 101 23</v>
          </cell>
          <cell r="B1740" t="str">
            <v>-</v>
          </cell>
          <cell r="C1740" t="str">
            <v>Esc. carga transp. mat 2a cat DMT 200 a 400m c/e</v>
          </cell>
          <cell r="D1740" t="str">
            <v>m³</v>
          </cell>
          <cell r="H1740" t="str">
            <v>DNER-ES-280/97</v>
          </cell>
        </row>
        <row r="1741">
          <cell r="A1741" t="str">
            <v>5 S 01 101 24</v>
          </cell>
          <cell r="B1741" t="str">
            <v>-</v>
          </cell>
          <cell r="C1741" t="str">
            <v>Esc. carga transp. mat 2a cat DMT 400 a 600m c/e</v>
          </cell>
          <cell r="D1741" t="str">
            <v>m³</v>
          </cell>
          <cell r="H1741" t="str">
            <v>DNER-ES-280/97</v>
          </cell>
        </row>
        <row r="1742">
          <cell r="A1742" t="str">
            <v>5 S 01 101 25</v>
          </cell>
          <cell r="B1742" t="str">
            <v>-</v>
          </cell>
          <cell r="C1742" t="str">
            <v>Esc. carga transp. mat 2a cat DMT 600 a 800m c/e</v>
          </cell>
          <cell r="D1742" t="str">
            <v>m³</v>
          </cell>
          <cell r="H1742" t="str">
            <v>DNER-ES-280/97</v>
          </cell>
        </row>
        <row r="1743">
          <cell r="A1743" t="str">
            <v>5 S 01 101 26</v>
          </cell>
          <cell r="B1743" t="str">
            <v>-</v>
          </cell>
          <cell r="C1743" t="str">
            <v>Esc. carga transp. mat 2a cat DMT 800 a 1000m c/e</v>
          </cell>
          <cell r="D1743" t="str">
            <v>m³</v>
          </cell>
          <cell r="H1743" t="str">
            <v>DNER-ES-280/97</v>
          </cell>
        </row>
        <row r="1744">
          <cell r="A1744" t="str">
            <v>5 S 01 101 27</v>
          </cell>
          <cell r="B1744" t="str">
            <v>-</v>
          </cell>
          <cell r="C1744" t="str">
            <v>Esc. carga transp. mat 2a cat DMT 1000 a 1200m c/e</v>
          </cell>
          <cell r="D1744" t="str">
            <v>m³</v>
          </cell>
          <cell r="H1744" t="str">
            <v>DNER-ES-280/97</v>
          </cell>
        </row>
        <row r="1745">
          <cell r="A1745" t="str">
            <v>5 S 01 101 28</v>
          </cell>
          <cell r="B1745" t="str">
            <v>-</v>
          </cell>
          <cell r="C1745" t="str">
            <v>Esc. carga transp. mat 2a cat DMT 1200 a 1400m c/e</v>
          </cell>
          <cell r="D1745" t="str">
            <v>m³</v>
          </cell>
          <cell r="H1745" t="str">
            <v>DNER-ES-280/97</v>
          </cell>
        </row>
        <row r="1746">
          <cell r="A1746" t="str">
            <v>5 S 01 101 29</v>
          </cell>
          <cell r="B1746" t="str">
            <v>-</v>
          </cell>
          <cell r="C1746" t="str">
            <v>Esc. carga transp. mat 2a cat DMT 1400 a 1600m c/e</v>
          </cell>
          <cell r="D1746" t="str">
            <v>m³</v>
          </cell>
          <cell r="H1746" t="str">
            <v>DNER-ES-280/97</v>
          </cell>
        </row>
        <row r="1747">
          <cell r="A1747" t="str">
            <v>5 S 01 101 30</v>
          </cell>
          <cell r="B1747" t="str">
            <v>-</v>
          </cell>
          <cell r="C1747" t="str">
            <v>Esc. carga transp. mat 2a cat DMT 1600 a 1800m c/e</v>
          </cell>
          <cell r="D1747" t="str">
            <v>m³</v>
          </cell>
          <cell r="H1747" t="str">
            <v>DNER-ES-280/97</v>
          </cell>
        </row>
        <row r="1748">
          <cell r="A1748" t="str">
            <v>5 S 01 101 31</v>
          </cell>
          <cell r="B1748" t="str">
            <v>-</v>
          </cell>
          <cell r="C1748" t="str">
            <v>Esc. carga transp. mat 2a cat DMT 1800 a 2000m c/e</v>
          </cell>
          <cell r="D1748" t="str">
            <v>m³</v>
          </cell>
          <cell r="H1748" t="str">
            <v>DNER-ES-280/97</v>
          </cell>
        </row>
        <row r="1749">
          <cell r="A1749" t="str">
            <v>5 S 01 101 32</v>
          </cell>
          <cell r="B1749" t="str">
            <v>-</v>
          </cell>
          <cell r="C1749" t="str">
            <v>Esc. carga transp. mat 2a cat DMT 2000 a 3000m c/e</v>
          </cell>
          <cell r="D1749" t="str">
            <v>m³</v>
          </cell>
          <cell r="H1749" t="str">
            <v>DNER-ES-280/97</v>
          </cell>
        </row>
        <row r="1750">
          <cell r="A1750" t="str">
            <v>5 S 01 101 33</v>
          </cell>
          <cell r="B1750" t="str">
            <v>-</v>
          </cell>
          <cell r="C1750" t="str">
            <v>Esc. carga transp. mat 2a cat DMT 3000 a 5000m c/e</v>
          </cell>
          <cell r="D1750" t="str">
            <v>m³</v>
          </cell>
          <cell r="H1750" t="str">
            <v>DNER-ES-280/97</v>
          </cell>
        </row>
        <row r="1751">
          <cell r="A1751" t="str">
            <v>5 S 01 102 01</v>
          </cell>
          <cell r="B1751" t="str">
            <v>-</v>
          </cell>
          <cell r="C1751" t="str">
            <v>Esc. carga transp. mat 3a cat DMT até 50m</v>
          </cell>
          <cell r="D1751" t="str">
            <v>m³</v>
          </cell>
          <cell r="H1751" t="str">
            <v>DNER-ES-280/97</v>
          </cell>
        </row>
        <row r="1752">
          <cell r="A1752" t="str">
            <v>5 S 01 102 02</v>
          </cell>
          <cell r="B1752" t="str">
            <v>-</v>
          </cell>
          <cell r="C1752" t="str">
            <v>Esc. carga transp. mat 3a cat DMT 50 a 200m</v>
          </cell>
          <cell r="D1752" t="str">
            <v>m³</v>
          </cell>
          <cell r="H1752" t="str">
            <v>DNER-ES-280/97</v>
          </cell>
        </row>
        <row r="1753">
          <cell r="A1753" t="str">
            <v>5 S 01 102 03</v>
          </cell>
          <cell r="B1753" t="str">
            <v>-</v>
          </cell>
          <cell r="C1753" t="str">
            <v>Esc. carga transp. mat 3a cat DMT 200 a 400m</v>
          </cell>
          <cell r="D1753" t="str">
            <v>m³</v>
          </cell>
          <cell r="H1753" t="str">
            <v>DNER-ES-280/97</v>
          </cell>
        </row>
        <row r="1754">
          <cell r="A1754" t="str">
            <v>5 S 01 102 04</v>
          </cell>
          <cell r="B1754" t="str">
            <v>-</v>
          </cell>
          <cell r="C1754" t="str">
            <v>Esc. carga transp. mat 3a cat DMT 400 a 600m</v>
          </cell>
          <cell r="D1754" t="str">
            <v>m³</v>
          </cell>
          <cell r="H1754" t="str">
            <v>DNER-ES-280/97</v>
          </cell>
        </row>
        <row r="1755">
          <cell r="A1755" t="str">
            <v>5 S 01 102 05</v>
          </cell>
          <cell r="B1755" t="str">
            <v>-</v>
          </cell>
          <cell r="C1755" t="str">
            <v>Esc. carga transp. mat 3a cat DMT 600 a 800m</v>
          </cell>
          <cell r="D1755" t="str">
            <v>m³</v>
          </cell>
          <cell r="H1755" t="str">
            <v>DNER-ES-280/97</v>
          </cell>
        </row>
        <row r="1756">
          <cell r="A1756" t="str">
            <v>5 S 01 102 06</v>
          </cell>
          <cell r="B1756" t="str">
            <v>-</v>
          </cell>
          <cell r="C1756" t="str">
            <v>Esc. carga transp. mat 3a cat DMT 800 a 1000m</v>
          </cell>
          <cell r="D1756" t="str">
            <v>m³</v>
          </cell>
          <cell r="H1756" t="str">
            <v>DNER-ES-280/97</v>
          </cell>
        </row>
        <row r="1757">
          <cell r="A1757" t="str">
            <v>5 S 01 102 07</v>
          </cell>
          <cell r="B1757" t="str">
            <v>-</v>
          </cell>
          <cell r="C1757" t="str">
            <v>Esc. carga transp. mat 3a cat DMT 1000 a 1200m</v>
          </cell>
          <cell r="D1757" t="str">
            <v>m³</v>
          </cell>
          <cell r="H1757" t="str">
            <v>DNER-ES-280/97</v>
          </cell>
        </row>
        <row r="1758">
          <cell r="A1758" t="str">
            <v>5 S 01 510 00</v>
          </cell>
          <cell r="B1758" t="str">
            <v>-</v>
          </cell>
          <cell r="C1758" t="str">
            <v>Compactação de aterros a 95% proctor normal</v>
          </cell>
          <cell r="D1758" t="str">
            <v>m³</v>
          </cell>
        </row>
        <row r="1759">
          <cell r="A1759" t="str">
            <v>5 S 01 511 00</v>
          </cell>
          <cell r="B1759" t="str">
            <v>-</v>
          </cell>
          <cell r="C1759" t="str">
            <v>Compactação de aterros a 100% proctor normal</v>
          </cell>
          <cell r="D1759" t="str">
            <v>m³</v>
          </cell>
        </row>
        <row r="1760">
          <cell r="A1760" t="str">
            <v>5 S 01 513 01</v>
          </cell>
          <cell r="B1760" t="str">
            <v>-</v>
          </cell>
          <cell r="C1760" t="str">
            <v>Compactação de material de "bota-fora"</v>
          </cell>
          <cell r="D1760" t="str">
            <v>m³</v>
          </cell>
        </row>
        <row r="1761">
          <cell r="A1761" t="str">
            <v>5 S 02 100 00</v>
          </cell>
          <cell r="B1761" t="str">
            <v>-</v>
          </cell>
          <cell r="C1761" t="str">
            <v>Reforço do subleito</v>
          </cell>
          <cell r="D1761" t="str">
            <v>m³</v>
          </cell>
        </row>
        <row r="1762">
          <cell r="A1762" t="str">
            <v>5 S 02 110 00</v>
          </cell>
          <cell r="B1762" t="str">
            <v>-</v>
          </cell>
          <cell r="C1762" t="str">
            <v>Regularização do subleito</v>
          </cell>
          <cell r="D1762" t="str">
            <v>m²</v>
          </cell>
          <cell r="H1762" t="str">
            <v>DNER-ES-299/97</v>
          </cell>
        </row>
        <row r="1763">
          <cell r="A1763" t="str">
            <v>5 S 02 110 01</v>
          </cell>
          <cell r="B1763" t="str">
            <v>-</v>
          </cell>
          <cell r="C1763" t="str">
            <v>Regul. subleito c/ fresa. corte contr. aut. greide</v>
          </cell>
          <cell r="D1763" t="str">
            <v>m²</v>
          </cell>
        </row>
        <row r="1764">
          <cell r="A1764" t="str">
            <v>5 S 02 200 00</v>
          </cell>
          <cell r="B1764" t="str">
            <v>-</v>
          </cell>
          <cell r="C1764" t="str">
            <v>Sub-base solo estabilizado granul. s/ mistura</v>
          </cell>
          <cell r="D1764" t="str">
            <v>m³</v>
          </cell>
          <cell r="H1764" t="str">
            <v>DNER-ES/301/97</v>
          </cell>
        </row>
        <row r="1765">
          <cell r="A1765" t="str">
            <v>5 S 02 200 01</v>
          </cell>
          <cell r="B1765" t="str">
            <v>-</v>
          </cell>
          <cell r="C1765" t="str">
            <v>Base solo estabilizado granul. s/ mistura</v>
          </cell>
          <cell r="D1765" t="str">
            <v>m³</v>
          </cell>
        </row>
        <row r="1766">
          <cell r="A1766" t="str">
            <v>5 S 02 201 00</v>
          </cell>
          <cell r="B1766" t="str">
            <v>-</v>
          </cell>
          <cell r="C1766" t="str">
            <v>Recomposição camada de base s/ adição de material</v>
          </cell>
          <cell r="D1766" t="str">
            <v>m²</v>
          </cell>
        </row>
        <row r="1767">
          <cell r="A1767" t="str">
            <v>5 S 02 210 00</v>
          </cell>
          <cell r="B1767" t="str">
            <v>-</v>
          </cell>
          <cell r="C1767" t="str">
            <v>Sub-base estabiliz. granul. c/ mist. solo na pista</v>
          </cell>
          <cell r="D1767" t="str">
            <v>m³</v>
          </cell>
        </row>
        <row r="1768">
          <cell r="A1768" t="str">
            <v>5 S 02 210 01</v>
          </cell>
          <cell r="B1768" t="str">
            <v>-</v>
          </cell>
          <cell r="C1768" t="str">
            <v>Sub-base estab. granul.c/mist. solo-areia na pista</v>
          </cell>
          <cell r="D1768" t="str">
            <v>m³</v>
          </cell>
        </row>
        <row r="1769">
          <cell r="A1769" t="str">
            <v>5 S 02 210 02</v>
          </cell>
          <cell r="B1769" t="str">
            <v>-</v>
          </cell>
          <cell r="C1769" t="str">
            <v>Base estabiliz.granul.c/ mist. solo areia na pista</v>
          </cell>
          <cell r="D1769" t="str">
            <v>m³</v>
          </cell>
        </row>
        <row r="1770">
          <cell r="A1770" t="str">
            <v>5 S 02 210 51</v>
          </cell>
          <cell r="B1770" t="str">
            <v>-</v>
          </cell>
          <cell r="C1770" t="str">
            <v>Sub-base est.gran.c/mist.solo-areia na pista AC</v>
          </cell>
          <cell r="D1770" t="str">
            <v>m³</v>
          </cell>
        </row>
        <row r="1771">
          <cell r="A1771" t="str">
            <v>5 S 02 210 52</v>
          </cell>
          <cell r="B1771" t="str">
            <v>-</v>
          </cell>
          <cell r="C1771" t="str">
            <v>Base estab.gran.c/mist.solo areia na pista AC</v>
          </cell>
          <cell r="D1771" t="str">
            <v>m³</v>
          </cell>
        </row>
        <row r="1772">
          <cell r="A1772" t="str">
            <v>5 S 02 220 00</v>
          </cell>
          <cell r="B1772" t="str">
            <v>-</v>
          </cell>
          <cell r="C1772" t="str">
            <v>Base estabilizada granul. c/ mistura solo-brita</v>
          </cell>
          <cell r="D1772" t="str">
            <v>m³</v>
          </cell>
        </row>
        <row r="1773">
          <cell r="A1773" t="str">
            <v>5 S 02 220 50</v>
          </cell>
          <cell r="B1773" t="str">
            <v>-</v>
          </cell>
          <cell r="C1773" t="str">
            <v>Base estabilizada granul.c/mist. solo-brita BC</v>
          </cell>
          <cell r="D1773" t="str">
            <v>m³</v>
          </cell>
        </row>
        <row r="1774">
          <cell r="A1774" t="str">
            <v>5 S 02 230 00</v>
          </cell>
          <cell r="B1774" t="str">
            <v>-</v>
          </cell>
          <cell r="C1774" t="str">
            <v>Base de brita graduada</v>
          </cell>
          <cell r="D1774" t="str">
            <v>m³</v>
          </cell>
        </row>
        <row r="1775">
          <cell r="A1775" t="str">
            <v>5 S 02 230 01</v>
          </cell>
          <cell r="B1775" t="str">
            <v>-</v>
          </cell>
          <cell r="C1775" t="str">
            <v>Base brita grad.c/distr.agreg. contr. autom.greide</v>
          </cell>
          <cell r="D1775" t="str">
            <v>m³</v>
          </cell>
        </row>
        <row r="1776">
          <cell r="A1776" t="str">
            <v>5 S 02 230 50</v>
          </cell>
          <cell r="B1776" t="str">
            <v>-</v>
          </cell>
          <cell r="C1776" t="str">
            <v>Base de brita graduada BC</v>
          </cell>
          <cell r="D1776" t="str">
            <v>m³</v>
          </cell>
        </row>
        <row r="1777">
          <cell r="A1777" t="str">
            <v>5 S 02 230 51</v>
          </cell>
          <cell r="B1777" t="str">
            <v>-</v>
          </cell>
          <cell r="C1777" t="str">
            <v>Base brita grad.c/dist.agreg.contr.aut.greide BC</v>
          </cell>
          <cell r="D1777" t="str">
            <v>m³</v>
          </cell>
        </row>
        <row r="1778">
          <cell r="A1778" t="str">
            <v>5 S 02 231 00</v>
          </cell>
          <cell r="B1778" t="str">
            <v>-</v>
          </cell>
          <cell r="C1778" t="str">
            <v>Base de macadame hidraúlico</v>
          </cell>
          <cell r="D1778" t="str">
            <v>m³</v>
          </cell>
        </row>
        <row r="1779">
          <cell r="A1779" t="str">
            <v>5 S 02 231 50</v>
          </cell>
          <cell r="B1779" t="str">
            <v>-</v>
          </cell>
          <cell r="C1779" t="str">
            <v>Base de macadame hidraúlico BC</v>
          </cell>
          <cell r="D1779" t="str">
            <v>m³</v>
          </cell>
        </row>
        <row r="1780">
          <cell r="A1780" t="str">
            <v>5 S 02 240 11</v>
          </cell>
          <cell r="B1780" t="str">
            <v>-</v>
          </cell>
          <cell r="C1780" t="str">
            <v>Recomposição camada de base c/ adição de cimento</v>
          </cell>
          <cell r="D1780" t="str">
            <v>m³</v>
          </cell>
        </row>
        <row r="1781">
          <cell r="A1781" t="str">
            <v>5 S 02 241 01</v>
          </cell>
          <cell r="B1781" t="str">
            <v>-</v>
          </cell>
          <cell r="C1781" t="str">
            <v>Base de solo cimento com mistura em usina</v>
          </cell>
          <cell r="D1781" t="str">
            <v>m³</v>
          </cell>
        </row>
        <row r="1782">
          <cell r="A1782" t="str">
            <v>5 S 02 243 01</v>
          </cell>
          <cell r="B1782" t="str">
            <v>-</v>
          </cell>
          <cell r="C1782" t="str">
            <v>Sub-base solo melhorado c/cimento c/mist. em usina</v>
          </cell>
          <cell r="D1782" t="str">
            <v>m³</v>
          </cell>
        </row>
        <row r="1783">
          <cell r="A1783" t="str">
            <v>5 S 02 249 11</v>
          </cell>
          <cell r="B1783" t="str">
            <v>-</v>
          </cell>
          <cell r="C1783" t="str">
            <v>Recomp. base c/ demol. do rev. e incorp. à base</v>
          </cell>
          <cell r="D1783" t="str">
            <v>m³</v>
          </cell>
        </row>
        <row r="1784">
          <cell r="A1784" t="str">
            <v>5 S 02 300 00</v>
          </cell>
          <cell r="B1784" t="str">
            <v>-</v>
          </cell>
          <cell r="C1784" t="str">
            <v>Imprimação</v>
          </cell>
          <cell r="D1784" t="str">
            <v>m²</v>
          </cell>
          <cell r="H1784" t="str">
            <v>DNER-ES-306/97</v>
          </cell>
        </row>
        <row r="1785">
          <cell r="A1785" t="str">
            <v>5 S 02 400 00</v>
          </cell>
          <cell r="B1785" t="str">
            <v>-</v>
          </cell>
          <cell r="C1785" t="str">
            <v>Pintura de ligação</v>
          </cell>
          <cell r="D1785" t="str">
            <v>m²</v>
          </cell>
          <cell r="H1785" t="str">
            <v>DNER-ES-307/97</v>
          </cell>
        </row>
        <row r="1786">
          <cell r="A1786" t="str">
            <v>5 S 02 500 00</v>
          </cell>
          <cell r="B1786" t="str">
            <v>-</v>
          </cell>
          <cell r="C1786" t="str">
            <v>Tratamento superficial simples c/ CAP</v>
          </cell>
          <cell r="D1786" t="str">
            <v>m²</v>
          </cell>
        </row>
        <row r="1787">
          <cell r="A1787" t="str">
            <v>5 S 02 500 01</v>
          </cell>
          <cell r="B1787" t="str">
            <v>-</v>
          </cell>
          <cell r="C1787" t="str">
            <v>Tratamento superficial simples c/ emulsão</v>
          </cell>
          <cell r="D1787" t="str">
            <v>m²</v>
          </cell>
        </row>
        <row r="1788">
          <cell r="A1788" t="str">
            <v>5 S 02 500 02</v>
          </cell>
          <cell r="B1788" t="str">
            <v>-</v>
          </cell>
          <cell r="C1788" t="str">
            <v>Tratamento superficial simples c/ banho diluído</v>
          </cell>
          <cell r="D1788" t="str">
            <v>m²</v>
          </cell>
        </row>
        <row r="1789">
          <cell r="A1789" t="str">
            <v>5 S 02 500 50</v>
          </cell>
          <cell r="B1789" t="str">
            <v>-</v>
          </cell>
          <cell r="C1789" t="str">
            <v>Tratamento superficial simples c/ CAP BC</v>
          </cell>
          <cell r="D1789" t="str">
            <v>m²</v>
          </cell>
        </row>
        <row r="1790">
          <cell r="A1790" t="str">
            <v>5 S 02 500 51</v>
          </cell>
          <cell r="B1790" t="str">
            <v>-</v>
          </cell>
          <cell r="C1790" t="str">
            <v>Tratamento superficial simples c/ emulsão BC</v>
          </cell>
          <cell r="D1790" t="str">
            <v>m²</v>
          </cell>
        </row>
        <row r="1791">
          <cell r="A1791" t="str">
            <v>5 S 02 500 52</v>
          </cell>
          <cell r="B1791" t="str">
            <v>-</v>
          </cell>
          <cell r="C1791" t="str">
            <v>Tratamento superficial simples c/banho diluído BC</v>
          </cell>
          <cell r="D1791" t="str">
            <v>m²</v>
          </cell>
        </row>
        <row r="1792">
          <cell r="A1792" t="str">
            <v>5 S 02 501 00</v>
          </cell>
          <cell r="B1792" t="str">
            <v>-</v>
          </cell>
          <cell r="C1792" t="str">
            <v>Tratamento superficial duplo c/ CAP</v>
          </cell>
          <cell r="D1792" t="str">
            <v>m²</v>
          </cell>
        </row>
        <row r="1793">
          <cell r="A1793" t="str">
            <v>5 S 02 501 01</v>
          </cell>
          <cell r="B1793" t="str">
            <v>-</v>
          </cell>
          <cell r="C1793" t="str">
            <v>Tratamento superficial duplo c/ emulsão</v>
          </cell>
          <cell r="D1793" t="str">
            <v>m²</v>
          </cell>
        </row>
        <row r="1794">
          <cell r="A1794" t="str">
            <v>5 S 02 501 02</v>
          </cell>
          <cell r="B1794" t="str">
            <v>-</v>
          </cell>
          <cell r="C1794" t="str">
            <v>Tratamento superficial duplo c/ banho diluído</v>
          </cell>
          <cell r="D1794" t="str">
            <v>m²</v>
          </cell>
        </row>
        <row r="1795">
          <cell r="A1795" t="str">
            <v>5 S 02 501 50</v>
          </cell>
          <cell r="B1795" t="str">
            <v>-</v>
          </cell>
          <cell r="C1795" t="str">
            <v>Tratamento superficial duplo c/ CAP BC</v>
          </cell>
          <cell r="D1795" t="str">
            <v>m²</v>
          </cell>
        </row>
        <row r="1796">
          <cell r="A1796" t="str">
            <v>5 S 02 501 51</v>
          </cell>
          <cell r="B1796" t="str">
            <v>-</v>
          </cell>
          <cell r="C1796" t="str">
            <v>Tratamento superficial duplo c/ emulsão BC</v>
          </cell>
          <cell r="D1796" t="str">
            <v>m²</v>
          </cell>
        </row>
        <row r="1797">
          <cell r="A1797" t="str">
            <v>5 S 02 501 52</v>
          </cell>
          <cell r="B1797" t="str">
            <v>-</v>
          </cell>
          <cell r="C1797" t="str">
            <v>Tratamento superficial duplo c/banho diluído BC</v>
          </cell>
          <cell r="D1797" t="str">
            <v>m²</v>
          </cell>
        </row>
        <row r="1798">
          <cell r="A1798" t="str">
            <v>5 S 02 502 00</v>
          </cell>
          <cell r="B1798" t="str">
            <v>-</v>
          </cell>
          <cell r="C1798" t="str">
            <v>Tratamento superficial triplo c/ CAP</v>
          </cell>
          <cell r="D1798" t="str">
            <v>m²</v>
          </cell>
        </row>
        <row r="1799">
          <cell r="A1799" t="str">
            <v>5 S 02 502 01</v>
          </cell>
          <cell r="B1799" t="str">
            <v>-</v>
          </cell>
          <cell r="C1799" t="str">
            <v>Tratamento superficial triplo c/ emulsão</v>
          </cell>
          <cell r="D1799" t="str">
            <v>m²</v>
          </cell>
        </row>
        <row r="1800">
          <cell r="A1800" t="str">
            <v>5 S 02 502 02</v>
          </cell>
          <cell r="B1800" t="str">
            <v>-</v>
          </cell>
          <cell r="C1800" t="str">
            <v>Tratamento superficial triplo c/ banho diluído</v>
          </cell>
          <cell r="D1800" t="str">
            <v>m²</v>
          </cell>
        </row>
        <row r="1801">
          <cell r="A1801" t="str">
            <v>5 S 02 502 50</v>
          </cell>
          <cell r="B1801" t="str">
            <v>-</v>
          </cell>
          <cell r="C1801" t="str">
            <v>Tratamento superficial triplo c/ CAP BC</v>
          </cell>
          <cell r="D1801" t="str">
            <v>m²</v>
          </cell>
        </row>
        <row r="1802">
          <cell r="A1802" t="str">
            <v>5 S 02 502 51</v>
          </cell>
          <cell r="B1802" t="str">
            <v>-</v>
          </cell>
          <cell r="C1802" t="str">
            <v>Tratamento superficial triplo c/ emulsão BC</v>
          </cell>
          <cell r="D1802" t="str">
            <v>m²</v>
          </cell>
        </row>
        <row r="1803">
          <cell r="A1803" t="str">
            <v>5 S 02 502 52</v>
          </cell>
          <cell r="B1803" t="str">
            <v>-</v>
          </cell>
          <cell r="C1803" t="str">
            <v>Tratamento superficial triplo c/ banho diluído BC</v>
          </cell>
          <cell r="D1803" t="str">
            <v>m²</v>
          </cell>
        </row>
        <row r="1804">
          <cell r="A1804" t="str">
            <v>5 S 02 511 01</v>
          </cell>
          <cell r="B1804" t="str">
            <v>-</v>
          </cell>
          <cell r="C1804" t="str">
            <v>Micro-revestimento a frio - Microflex 0,8cm</v>
          </cell>
          <cell r="D1804" t="str">
            <v>m²</v>
          </cell>
        </row>
        <row r="1805">
          <cell r="A1805" t="str">
            <v>5 S 02 511 02</v>
          </cell>
          <cell r="B1805" t="str">
            <v>-</v>
          </cell>
          <cell r="C1805" t="str">
            <v>Micro-revestimento a frio - Microflex 1,5 cm</v>
          </cell>
          <cell r="D1805" t="str">
            <v>m²</v>
          </cell>
        </row>
        <row r="1806">
          <cell r="A1806" t="str">
            <v>5 S 02 511 03</v>
          </cell>
          <cell r="B1806" t="str">
            <v>-</v>
          </cell>
          <cell r="C1806" t="str">
            <v>Micro-revestimento a frio - Microflex 2,0 cm</v>
          </cell>
          <cell r="D1806" t="str">
            <v>m²</v>
          </cell>
        </row>
        <row r="1807">
          <cell r="A1807" t="str">
            <v>5 S 02 511 04</v>
          </cell>
          <cell r="B1807" t="str">
            <v>-</v>
          </cell>
          <cell r="C1807" t="str">
            <v>Micro-revestimento a frio - Microflex - 2,5 cm</v>
          </cell>
          <cell r="D1807" t="str">
            <v>m²</v>
          </cell>
        </row>
        <row r="1808">
          <cell r="A1808" t="str">
            <v>5 S 02 511 51</v>
          </cell>
          <cell r="B1808" t="str">
            <v>-</v>
          </cell>
          <cell r="C1808" t="str">
            <v>Micro-revestimento a frio - Microflex 0,8cm BC</v>
          </cell>
          <cell r="D1808" t="str">
            <v>m²</v>
          </cell>
        </row>
        <row r="1809">
          <cell r="A1809" t="str">
            <v>5 S 02 511 52</v>
          </cell>
          <cell r="B1809" t="str">
            <v>-</v>
          </cell>
          <cell r="C1809" t="str">
            <v>Micro-revestimento a frio - Microflex 1,5 cm BC</v>
          </cell>
          <cell r="D1809" t="str">
            <v>m²</v>
          </cell>
        </row>
        <row r="1810">
          <cell r="A1810" t="str">
            <v>5 S 02 511 53</v>
          </cell>
          <cell r="B1810" t="str">
            <v>-</v>
          </cell>
          <cell r="C1810" t="str">
            <v>Micro-revestimento a frio - Microflex 2,0 cm BC</v>
          </cell>
          <cell r="D1810" t="str">
            <v>m²</v>
          </cell>
        </row>
        <row r="1811">
          <cell r="A1811" t="str">
            <v>5 S 02 511 54</v>
          </cell>
          <cell r="B1811" t="str">
            <v>-</v>
          </cell>
          <cell r="C1811" t="str">
            <v>Micro-revestimento a frio-Microflex-2,5 cm BC</v>
          </cell>
          <cell r="D1811" t="str">
            <v>m²</v>
          </cell>
        </row>
        <row r="1812">
          <cell r="A1812" t="str">
            <v>5 S 02 512 01</v>
          </cell>
          <cell r="B1812" t="str">
            <v>-</v>
          </cell>
          <cell r="C1812" t="str">
            <v>Lama asfáltica fina (granulometrias I e II)</v>
          </cell>
          <cell r="D1812" t="str">
            <v>m²</v>
          </cell>
        </row>
        <row r="1813">
          <cell r="A1813" t="str">
            <v>5 S 02 512 02</v>
          </cell>
          <cell r="B1813" t="str">
            <v>-</v>
          </cell>
          <cell r="C1813" t="str">
            <v>Lama asfáltica grossa (granulometrias III e IV)</v>
          </cell>
          <cell r="D1813" t="str">
            <v>m²</v>
          </cell>
        </row>
        <row r="1814">
          <cell r="A1814" t="str">
            <v>5 S 02 512 51</v>
          </cell>
          <cell r="B1814" t="str">
            <v>-</v>
          </cell>
          <cell r="C1814" t="str">
            <v>Lama asfáltica fina (granulometrias I e II) AC/BC</v>
          </cell>
          <cell r="D1814" t="str">
            <v>m²</v>
          </cell>
        </row>
        <row r="1815">
          <cell r="A1815" t="str">
            <v>5 S 02 512 52</v>
          </cell>
          <cell r="B1815" t="str">
            <v>-</v>
          </cell>
          <cell r="C1815" t="str">
            <v>Lama asfált.grossa (granulometrias III e IV) AC/BC</v>
          </cell>
          <cell r="D1815" t="str">
            <v>m²</v>
          </cell>
        </row>
        <row r="1816">
          <cell r="A1816" t="str">
            <v>5 S 02 530 00</v>
          </cell>
          <cell r="B1816" t="str">
            <v>-</v>
          </cell>
          <cell r="C1816" t="str">
            <v>Pré-misturado a frio</v>
          </cell>
          <cell r="D1816" t="str">
            <v>m³</v>
          </cell>
        </row>
        <row r="1817">
          <cell r="A1817" t="str">
            <v>5 S 02 530 50</v>
          </cell>
          <cell r="B1817" t="str">
            <v>-</v>
          </cell>
          <cell r="C1817" t="str">
            <v>Pré-misturado a frio AC/BC</v>
          </cell>
          <cell r="D1817" t="str">
            <v>m³</v>
          </cell>
        </row>
        <row r="1818">
          <cell r="A1818" t="str">
            <v>5 S 02 531 00</v>
          </cell>
          <cell r="B1818" t="str">
            <v>-</v>
          </cell>
          <cell r="C1818" t="str">
            <v>Macadame betuminoso por penetração</v>
          </cell>
          <cell r="D1818" t="str">
            <v>m³</v>
          </cell>
        </row>
        <row r="1819">
          <cell r="A1819" t="str">
            <v>5 S 02 531 50</v>
          </cell>
          <cell r="B1819" t="str">
            <v>-</v>
          </cell>
          <cell r="C1819" t="str">
            <v>Macadame betuminoso por penetração BC</v>
          </cell>
          <cell r="D1819" t="str">
            <v>m³</v>
          </cell>
        </row>
        <row r="1820">
          <cell r="A1820" t="str">
            <v>5 S 02 532 00</v>
          </cell>
          <cell r="B1820" t="str">
            <v>-</v>
          </cell>
          <cell r="C1820" t="str">
            <v>Areia-asfalto a quente</v>
          </cell>
          <cell r="D1820" t="str">
            <v>t</v>
          </cell>
        </row>
        <row r="1821">
          <cell r="A1821" t="str">
            <v>5 S 02 532 50</v>
          </cell>
          <cell r="B1821" t="str">
            <v>-</v>
          </cell>
          <cell r="C1821" t="str">
            <v>Areia-asfalto a quente AC</v>
          </cell>
          <cell r="D1821" t="str">
            <v>t</v>
          </cell>
        </row>
        <row r="1822">
          <cell r="A1822" t="str">
            <v>5 S 02 540 01</v>
          </cell>
          <cell r="B1822" t="str">
            <v>-</v>
          </cell>
          <cell r="C1822" t="str">
            <v>Conc. betumin.usinado a quente - capa de rolamento</v>
          </cell>
          <cell r="D1822" t="str">
            <v>t</v>
          </cell>
        </row>
        <row r="1823">
          <cell r="A1823" t="str">
            <v>5 S 02 540 02</v>
          </cell>
          <cell r="B1823" t="str">
            <v>-</v>
          </cell>
          <cell r="C1823" t="str">
            <v>Concreto betuminoso usinado a quente - binder</v>
          </cell>
          <cell r="D1823" t="str">
            <v>t</v>
          </cell>
        </row>
        <row r="1824">
          <cell r="A1824" t="str">
            <v>5 S 02 540 12</v>
          </cell>
          <cell r="B1824" t="str">
            <v>-</v>
          </cell>
          <cell r="C1824" t="str">
            <v>CBUQ reciclado em usina fixa</v>
          </cell>
          <cell r="D1824" t="str">
            <v>t</v>
          </cell>
        </row>
        <row r="1825">
          <cell r="A1825" t="str">
            <v>5 S 02 540 51</v>
          </cell>
          <cell r="B1825" t="str">
            <v>-</v>
          </cell>
          <cell r="C1825" t="str">
            <v>CBUQ -capa de rolamento AC/BC</v>
          </cell>
          <cell r="D1825" t="str">
            <v>t</v>
          </cell>
        </row>
        <row r="1826">
          <cell r="A1826" t="str">
            <v>5 S 02 540 52</v>
          </cell>
          <cell r="B1826" t="str">
            <v>-</v>
          </cell>
          <cell r="C1826" t="str">
            <v>CBUQ -binder AC/BC</v>
          </cell>
          <cell r="D1826" t="str">
            <v>t</v>
          </cell>
        </row>
        <row r="1827">
          <cell r="A1827" t="str">
            <v>5 S 02 540 62</v>
          </cell>
          <cell r="B1827" t="str">
            <v>-</v>
          </cell>
          <cell r="C1827" t="str">
            <v>CBUQ reciclado em usina fixa AC/BC</v>
          </cell>
          <cell r="D1827" t="str">
            <v>t</v>
          </cell>
        </row>
        <row r="1828">
          <cell r="A1828" t="str">
            <v>5 S 02 600 00</v>
          </cell>
          <cell r="B1828" t="str">
            <v>-</v>
          </cell>
          <cell r="C1828" t="str">
            <v>Manta sintét. p/ recap.asfál.- fornec. e aplicação</v>
          </cell>
          <cell r="D1828" t="str">
            <v>m²</v>
          </cell>
        </row>
        <row r="1829">
          <cell r="A1829" t="str">
            <v>5 S 02 607 00</v>
          </cell>
          <cell r="B1829" t="str">
            <v>-</v>
          </cell>
          <cell r="C1829" t="str">
            <v>Concreto cimento portland c/ equip. pequeno porte</v>
          </cell>
          <cell r="D1829" t="str">
            <v>m³</v>
          </cell>
        </row>
        <row r="1830">
          <cell r="A1830" t="str">
            <v>5 S 02 607 50</v>
          </cell>
          <cell r="B1830" t="str">
            <v>-</v>
          </cell>
          <cell r="C1830" t="str">
            <v>Concr.cimento portland c/equip.pequeno porte AC/BC</v>
          </cell>
          <cell r="D1830" t="str">
            <v>m³</v>
          </cell>
        </row>
        <row r="1831">
          <cell r="A1831" t="str">
            <v>5 S 02 702 00</v>
          </cell>
          <cell r="B1831" t="str">
            <v>-</v>
          </cell>
          <cell r="C1831" t="str">
            <v>Limpeza e enchimento de junta de pavimento de conc</v>
          </cell>
          <cell r="D1831" t="str">
            <v>m</v>
          </cell>
        </row>
        <row r="1832">
          <cell r="A1832" t="str">
            <v>5 S 02 905 00</v>
          </cell>
          <cell r="B1832" t="str">
            <v>-</v>
          </cell>
          <cell r="C1832" t="str">
            <v>Remoção mecanizada de revestimento betuminoso</v>
          </cell>
          <cell r="D1832" t="str">
            <v>m³</v>
          </cell>
          <cell r="H1832" t="str">
            <v>DNER-ES-321/97</v>
          </cell>
        </row>
        <row r="1833">
          <cell r="A1833" t="str">
            <v>5 S 02 905 01</v>
          </cell>
          <cell r="B1833" t="str">
            <v>-</v>
          </cell>
          <cell r="C1833" t="str">
            <v>Remoção manual de revestimento betuminoso</v>
          </cell>
          <cell r="D1833" t="str">
            <v>m³</v>
          </cell>
          <cell r="H1833" t="str">
            <v>DNER-ES-321/97</v>
          </cell>
        </row>
        <row r="1834">
          <cell r="A1834" t="str">
            <v>5 S 02 906 00</v>
          </cell>
          <cell r="B1834" t="str">
            <v>-</v>
          </cell>
          <cell r="C1834" t="str">
            <v>Remoção mecanizada da camada granular pavimento</v>
          </cell>
          <cell r="D1834" t="str">
            <v>m³</v>
          </cell>
          <cell r="H1834" t="str">
            <v>DNER-ES-321/97</v>
          </cell>
        </row>
        <row r="1835">
          <cell r="A1835" t="str">
            <v>5 S 02 906 01</v>
          </cell>
          <cell r="B1835" t="str">
            <v>-</v>
          </cell>
          <cell r="C1835" t="str">
            <v>Remoção manual da camada granular do pavimento</v>
          </cell>
          <cell r="D1835" t="str">
            <v>m³</v>
          </cell>
          <cell r="H1835" t="str">
            <v>DNER-ES-321/97</v>
          </cell>
        </row>
        <row r="1836">
          <cell r="A1836" t="str">
            <v>5 S 02 907 00</v>
          </cell>
          <cell r="B1836" t="str">
            <v>-</v>
          </cell>
          <cell r="C1836" t="str">
            <v>Remoção mecanizada material de baixa capac.suporte</v>
          </cell>
          <cell r="D1836" t="str">
            <v>m³</v>
          </cell>
          <cell r="H1836" t="str">
            <v>DNER-ES-321/97</v>
          </cell>
        </row>
        <row r="1837">
          <cell r="A1837" t="str">
            <v>5 S 02 907 01</v>
          </cell>
          <cell r="B1837" t="str">
            <v>-</v>
          </cell>
          <cell r="C1837" t="str">
            <v>Remoção manual de material de baixa capac.suporte</v>
          </cell>
          <cell r="D1837" t="str">
            <v>m³</v>
          </cell>
          <cell r="H1837" t="str">
            <v>DNER-ES-321/97</v>
          </cell>
        </row>
        <row r="1838">
          <cell r="A1838" t="str">
            <v>5 S 02 908 00</v>
          </cell>
          <cell r="B1838" t="str">
            <v>-</v>
          </cell>
          <cell r="C1838" t="str">
            <v>Arrancamento e remoção de paralelepípedos</v>
          </cell>
          <cell r="D1838" t="str">
            <v>m²</v>
          </cell>
        </row>
        <row r="1839">
          <cell r="A1839" t="str">
            <v>5 S 02 909 00</v>
          </cell>
          <cell r="B1839" t="str">
            <v>-</v>
          </cell>
          <cell r="C1839" t="str">
            <v>Arrancamento e remoção de meios-fios</v>
          </cell>
          <cell r="D1839" t="str">
            <v>m³</v>
          </cell>
        </row>
        <row r="1840">
          <cell r="A1840" t="str">
            <v>5 S 02 990 11</v>
          </cell>
          <cell r="B1840" t="str">
            <v>-</v>
          </cell>
          <cell r="C1840" t="str">
            <v>Fresagem contínua do revest. betuminoso</v>
          </cell>
          <cell r="D1840" t="str">
            <v>m³</v>
          </cell>
        </row>
        <row r="1841">
          <cell r="A1841" t="str">
            <v>5 S 02 990 12</v>
          </cell>
          <cell r="B1841" t="str">
            <v>-</v>
          </cell>
          <cell r="C1841" t="str">
            <v>Fresagem descontínua revest. betuminoso</v>
          </cell>
          <cell r="D1841" t="str">
            <v>m³</v>
          </cell>
        </row>
        <row r="1842">
          <cell r="A1842" t="str">
            <v>5 S 04 300 16</v>
          </cell>
          <cell r="B1842" t="str">
            <v>-</v>
          </cell>
          <cell r="C1842" t="str">
            <v>Bueiro met. chapas múltiplas D=1,60m galv.</v>
          </cell>
          <cell r="D1842" t="str">
            <v>m</v>
          </cell>
        </row>
        <row r="1843">
          <cell r="A1843" t="str">
            <v>5 S 04 300 20</v>
          </cell>
          <cell r="B1843" t="str">
            <v>-</v>
          </cell>
          <cell r="C1843" t="str">
            <v>Bueiro met. chapas múltiplas D=2,00m galv.</v>
          </cell>
          <cell r="D1843" t="str">
            <v>m</v>
          </cell>
        </row>
        <row r="1844">
          <cell r="A1844" t="str">
            <v>5 S 04 300 66</v>
          </cell>
          <cell r="B1844" t="str">
            <v>-</v>
          </cell>
          <cell r="C1844" t="str">
            <v>Bueiro met. chapas múltiplas D=1,60m galv. BC</v>
          </cell>
          <cell r="D1844" t="str">
            <v>m</v>
          </cell>
        </row>
        <row r="1845">
          <cell r="A1845" t="str">
            <v>5 S 04 300 70</v>
          </cell>
          <cell r="B1845" t="str">
            <v>-</v>
          </cell>
          <cell r="C1845" t="str">
            <v>Bueiro met. chapas múltiplas D=2,00m galv. BC</v>
          </cell>
          <cell r="D1845" t="str">
            <v>m</v>
          </cell>
        </row>
        <row r="1846">
          <cell r="A1846" t="str">
            <v>5 S 04 301 16</v>
          </cell>
          <cell r="B1846" t="str">
            <v>-</v>
          </cell>
          <cell r="C1846" t="str">
            <v>Bueiro met. chapas múltiplas D=1,60m rev. epoxy</v>
          </cell>
          <cell r="D1846" t="str">
            <v>m</v>
          </cell>
        </row>
        <row r="1847">
          <cell r="A1847" t="str">
            <v>5 S 04 301 20</v>
          </cell>
          <cell r="B1847" t="str">
            <v>-</v>
          </cell>
          <cell r="C1847" t="str">
            <v>Bueiro met. chapas múltiplas D=2,00m rev. epoxy</v>
          </cell>
          <cell r="D1847" t="str">
            <v>m</v>
          </cell>
        </row>
        <row r="1848">
          <cell r="A1848" t="str">
            <v>5 S 04 301 66</v>
          </cell>
          <cell r="B1848" t="str">
            <v>-</v>
          </cell>
          <cell r="C1848" t="str">
            <v>Bueiro met. chapas múlt. D=1,60m rev. epoxy BC</v>
          </cell>
          <cell r="D1848" t="str">
            <v>m</v>
          </cell>
        </row>
        <row r="1849">
          <cell r="A1849" t="str">
            <v>5 S 04 301 70</v>
          </cell>
          <cell r="B1849" t="str">
            <v>-</v>
          </cell>
          <cell r="C1849" t="str">
            <v>Bueiro met. chapas múlt. D=2,00m rev. epoxy BC</v>
          </cell>
          <cell r="D1849" t="str">
            <v>m</v>
          </cell>
        </row>
        <row r="1850">
          <cell r="A1850" t="str">
            <v>5 S 04 310 12</v>
          </cell>
          <cell r="B1850" t="str">
            <v>-</v>
          </cell>
          <cell r="C1850" t="str">
            <v>Bueiro met. s/interrupção traf. D=1,20m galv.</v>
          </cell>
          <cell r="D1850" t="str">
            <v>m</v>
          </cell>
        </row>
        <row r="1851">
          <cell r="A1851" t="str">
            <v>5 S 04 310 16</v>
          </cell>
          <cell r="B1851" t="str">
            <v>-</v>
          </cell>
          <cell r="C1851" t="str">
            <v>Bueiro met. s/ interrup. de tráf. D=1,60m galv.</v>
          </cell>
          <cell r="D1851" t="str">
            <v>m</v>
          </cell>
        </row>
        <row r="1852">
          <cell r="A1852" t="str">
            <v>5 S 04 310 20</v>
          </cell>
          <cell r="B1852" t="str">
            <v>-</v>
          </cell>
          <cell r="C1852" t="str">
            <v>Bueiro met. s/ interrup. de tráf. D=2,00m galv.</v>
          </cell>
          <cell r="D1852" t="str">
            <v>m</v>
          </cell>
        </row>
        <row r="1853">
          <cell r="A1853" t="str">
            <v>5 S 04 311 12</v>
          </cell>
          <cell r="B1853" t="str">
            <v>-</v>
          </cell>
          <cell r="C1853" t="str">
            <v>Bueiro met. s/interrupção traf. D=1,20m rev. epoxy</v>
          </cell>
          <cell r="D1853" t="str">
            <v>m</v>
          </cell>
        </row>
        <row r="1854">
          <cell r="A1854" t="str">
            <v>5 S 04 311 16</v>
          </cell>
          <cell r="B1854" t="str">
            <v>-</v>
          </cell>
          <cell r="C1854" t="str">
            <v>Bueiro met.s/interrupção traf. D=1,60 m rev.epoxy</v>
          </cell>
          <cell r="D1854" t="str">
            <v>m</v>
          </cell>
        </row>
        <row r="1855">
          <cell r="A1855" t="str">
            <v>5 S 04 311 20</v>
          </cell>
          <cell r="B1855" t="str">
            <v>-</v>
          </cell>
          <cell r="C1855" t="str">
            <v>Bueiro met.s/interrupção tráf. D=2,00 m rev. epoxy</v>
          </cell>
          <cell r="D1855" t="str">
            <v>m</v>
          </cell>
        </row>
        <row r="1856">
          <cell r="A1856" t="str">
            <v>5 S 04 999 01</v>
          </cell>
          <cell r="B1856" t="str">
            <v>-</v>
          </cell>
          <cell r="C1856" t="str">
            <v>Remoção de bueiros existentes</v>
          </cell>
          <cell r="D1856" t="str">
            <v>m</v>
          </cell>
        </row>
        <row r="1857">
          <cell r="A1857" t="str">
            <v>5 S 04 999 04</v>
          </cell>
          <cell r="B1857" t="str">
            <v>-</v>
          </cell>
          <cell r="C1857" t="str">
            <v>Restauração de disp. danif. com concr. fck=12 MPa</v>
          </cell>
          <cell r="D1857" t="str">
            <v>m³</v>
          </cell>
        </row>
        <row r="1858">
          <cell r="A1858" t="str">
            <v>5 S 04 999 07</v>
          </cell>
          <cell r="B1858" t="str">
            <v>-</v>
          </cell>
          <cell r="C1858" t="str">
            <v>Demolição de dispositivos de concreto simples</v>
          </cell>
          <cell r="D1858" t="str">
            <v>m³</v>
          </cell>
        </row>
        <row r="1859">
          <cell r="A1859" t="str">
            <v>5 S 04 999 08</v>
          </cell>
          <cell r="B1859" t="str">
            <v>-</v>
          </cell>
          <cell r="C1859" t="str">
            <v>Demolição de dispositivos de concreto armado</v>
          </cell>
          <cell r="D1859" t="str">
            <v>m³</v>
          </cell>
        </row>
        <row r="1860">
          <cell r="A1860" t="str">
            <v>5 S 04 999 54</v>
          </cell>
          <cell r="B1860" t="str">
            <v>-</v>
          </cell>
          <cell r="C1860" t="str">
            <v>Restaur.de disp.danif.com concr. fck=12 MPa AC/BC</v>
          </cell>
          <cell r="D1860" t="str">
            <v>m³</v>
          </cell>
        </row>
        <row r="1861">
          <cell r="A1861" t="str">
            <v>5 S 05 100 00</v>
          </cell>
          <cell r="B1861" t="str">
            <v>-</v>
          </cell>
          <cell r="C1861" t="str">
            <v>Enleivamento</v>
          </cell>
          <cell r="D1861" t="str">
            <v>m²</v>
          </cell>
        </row>
        <row r="1862">
          <cell r="A1862" t="str">
            <v>5 S 05 102 00</v>
          </cell>
          <cell r="B1862" t="str">
            <v>-</v>
          </cell>
          <cell r="C1862" t="str">
            <v>Hidrossemeadura</v>
          </cell>
          <cell r="D1862" t="str">
            <v>m²</v>
          </cell>
        </row>
        <row r="1863">
          <cell r="A1863" t="str">
            <v>5 S 05 300 01</v>
          </cell>
          <cell r="B1863" t="str">
            <v>-</v>
          </cell>
          <cell r="C1863" t="str">
            <v>Alvenaria de pedra arrumada</v>
          </cell>
          <cell r="D1863" t="str">
            <v>m³</v>
          </cell>
        </row>
        <row r="1864">
          <cell r="A1864" t="str">
            <v>5 S 05 300 02</v>
          </cell>
          <cell r="B1864" t="str">
            <v>-</v>
          </cell>
          <cell r="C1864" t="str">
            <v>Enrocamento de pedra jogada</v>
          </cell>
          <cell r="D1864" t="str">
            <v>m³</v>
          </cell>
        </row>
        <row r="1865">
          <cell r="A1865" t="str">
            <v>5 S 05 301 00</v>
          </cell>
          <cell r="B1865" t="str">
            <v>-</v>
          </cell>
          <cell r="C1865" t="str">
            <v>Alvenaria de pedra argamassada</v>
          </cell>
          <cell r="D1865" t="str">
            <v>m³</v>
          </cell>
        </row>
        <row r="1866">
          <cell r="A1866" t="str">
            <v>5 S 05 301 50</v>
          </cell>
          <cell r="B1866" t="str">
            <v>-</v>
          </cell>
          <cell r="C1866" t="str">
            <v>Alvenaria de pedra argamassada AC/PC</v>
          </cell>
          <cell r="D1866" t="str">
            <v>m³</v>
          </cell>
        </row>
        <row r="1867">
          <cell r="A1867" t="str">
            <v>5 S 05 302 01</v>
          </cell>
          <cell r="B1867" t="str">
            <v>-</v>
          </cell>
          <cell r="C1867" t="str">
            <v>Muro de gabião tipo caixa</v>
          </cell>
          <cell r="D1867" t="str">
            <v>m³</v>
          </cell>
        </row>
        <row r="1868">
          <cell r="A1868" t="str">
            <v>5 S 05 303 01</v>
          </cell>
          <cell r="B1868" t="str">
            <v>-</v>
          </cell>
          <cell r="C1868" t="str">
            <v>Terra armada - ECE - greide 0,0&lt;h&lt;6,00m</v>
          </cell>
          <cell r="D1868" t="str">
            <v>m²</v>
          </cell>
        </row>
        <row r="1869">
          <cell r="A1869" t="str">
            <v>5 S 05 303 02</v>
          </cell>
          <cell r="B1869" t="str">
            <v>-</v>
          </cell>
          <cell r="C1869" t="str">
            <v>Terra armada - ECE - greide 6,0&lt;h&lt;9,00</v>
          </cell>
          <cell r="D1869" t="str">
            <v>m²</v>
          </cell>
        </row>
        <row r="1870">
          <cell r="A1870" t="str">
            <v>5 S 05 303 03</v>
          </cell>
          <cell r="B1870" t="str">
            <v>-</v>
          </cell>
          <cell r="C1870" t="str">
            <v>Terra armada - ECE - greide 9,0&lt;h&lt;12,00m</v>
          </cell>
          <cell r="D1870" t="str">
            <v>m²</v>
          </cell>
        </row>
        <row r="1871">
          <cell r="A1871" t="str">
            <v>5 S 05 303 04</v>
          </cell>
          <cell r="B1871" t="str">
            <v>-</v>
          </cell>
          <cell r="C1871" t="str">
            <v>Terra armada - ECE - pé de talude 0,0&lt;h&lt;6,00m</v>
          </cell>
          <cell r="D1871" t="str">
            <v>m²</v>
          </cell>
        </row>
        <row r="1872">
          <cell r="A1872" t="str">
            <v>5 S 05 303 05</v>
          </cell>
          <cell r="B1872" t="str">
            <v>-</v>
          </cell>
          <cell r="C1872" t="str">
            <v>Terra armada - ECE - pé de talude 6,0&lt;h&lt;9,00m</v>
          </cell>
          <cell r="D1872" t="str">
            <v>m²</v>
          </cell>
        </row>
        <row r="1873">
          <cell r="A1873" t="str">
            <v>5 S 05 303 06</v>
          </cell>
          <cell r="B1873" t="str">
            <v>-</v>
          </cell>
          <cell r="C1873" t="str">
            <v>Terra armada - ECE - pé de talude 9,0&lt;h&lt;12,00m</v>
          </cell>
          <cell r="D1873" t="str">
            <v>m²</v>
          </cell>
        </row>
        <row r="1874">
          <cell r="A1874" t="str">
            <v>5 S 05 303 07</v>
          </cell>
          <cell r="B1874" t="str">
            <v>-</v>
          </cell>
          <cell r="C1874" t="str">
            <v>Terra armada - ECE - encontro portante 0,0&lt;h&lt;6,0m</v>
          </cell>
          <cell r="D1874" t="str">
            <v>m²</v>
          </cell>
        </row>
        <row r="1875">
          <cell r="A1875" t="str">
            <v>5 S 05 303 08</v>
          </cell>
          <cell r="B1875" t="str">
            <v>-</v>
          </cell>
          <cell r="C1875" t="str">
            <v>Terra armada - ECE - encontro portante 6,0&lt;h&lt;9,00m</v>
          </cell>
          <cell r="D1875" t="str">
            <v>m²</v>
          </cell>
        </row>
        <row r="1876">
          <cell r="A1876" t="str">
            <v>5 S 05 303 09</v>
          </cell>
          <cell r="B1876" t="str">
            <v>-</v>
          </cell>
          <cell r="C1876" t="str">
            <v>Escamas de concreto armado para terra armada</v>
          </cell>
          <cell r="D1876" t="str">
            <v>m³</v>
          </cell>
        </row>
        <row r="1877">
          <cell r="A1877" t="str">
            <v>5 S 05 303 10</v>
          </cell>
          <cell r="B1877" t="str">
            <v>-</v>
          </cell>
          <cell r="C1877" t="str">
            <v>Conc. de soleira e arrem. de maciço de terra arm.</v>
          </cell>
          <cell r="D1877" t="str">
            <v>m³</v>
          </cell>
        </row>
        <row r="1878">
          <cell r="A1878" t="str">
            <v>5 S 05 303 11</v>
          </cell>
          <cell r="B1878" t="str">
            <v>-</v>
          </cell>
          <cell r="C1878" t="str">
            <v>Montagem de maciço terra armada</v>
          </cell>
          <cell r="D1878" t="str">
            <v>m²</v>
          </cell>
        </row>
        <row r="1879">
          <cell r="A1879" t="str">
            <v>5 S 05 303 59</v>
          </cell>
          <cell r="B1879" t="str">
            <v>-</v>
          </cell>
          <cell r="C1879" t="str">
            <v>Escamas de concreto armado para terra armada AC/BC</v>
          </cell>
          <cell r="D1879" t="str">
            <v>m³</v>
          </cell>
        </row>
        <row r="1880">
          <cell r="A1880" t="str">
            <v>5 S 05 303 60</v>
          </cell>
          <cell r="B1880" t="str">
            <v>-</v>
          </cell>
          <cell r="C1880" t="str">
            <v>Concr. soleira arremate de maciço terra arm. AC/BC</v>
          </cell>
          <cell r="D1880" t="str">
            <v>m³</v>
          </cell>
        </row>
        <row r="1881">
          <cell r="A1881" t="str">
            <v>5 S 05 340 01</v>
          </cell>
          <cell r="B1881" t="str">
            <v>-</v>
          </cell>
          <cell r="C1881" t="str">
            <v>Execução cortina atirantada conc.armado fck=15 MPa</v>
          </cell>
          <cell r="D1881" t="str">
            <v>m³</v>
          </cell>
        </row>
        <row r="1882">
          <cell r="A1882" t="str">
            <v>5 S 05 340 51</v>
          </cell>
          <cell r="B1882" t="str">
            <v>-</v>
          </cell>
          <cell r="C1882" t="str">
            <v>Exec.cortina atirant.concr.armado fck=15 MPa AC/BC</v>
          </cell>
          <cell r="D1882" t="str">
            <v>m³</v>
          </cell>
        </row>
        <row r="1883">
          <cell r="A1883" t="str">
            <v>5 S 05 900 01</v>
          </cell>
          <cell r="B1883" t="str">
            <v>-</v>
          </cell>
          <cell r="C1883" t="str">
            <v>Execução tirante protendido cortina atirantada</v>
          </cell>
          <cell r="D1883" t="str">
            <v>m</v>
          </cell>
        </row>
        <row r="1884">
          <cell r="A1884" t="str">
            <v>5 S 06 400 01</v>
          </cell>
          <cell r="B1884" t="str">
            <v>-</v>
          </cell>
          <cell r="C1884" t="str">
            <v>Cercas arame farp. c/ mourão conc. seção quadr.</v>
          </cell>
          <cell r="D1884" t="str">
            <v>m</v>
          </cell>
        </row>
        <row r="1885">
          <cell r="A1885" t="str">
            <v>5 S 06 400 02</v>
          </cell>
          <cell r="B1885" t="str">
            <v>-</v>
          </cell>
          <cell r="C1885" t="str">
            <v>Cerca arame farp. c/ mourão de conc. seção triang</v>
          </cell>
          <cell r="D1885" t="str">
            <v>m</v>
          </cell>
        </row>
        <row r="1886">
          <cell r="A1886" t="str">
            <v>5 S 06 400 51</v>
          </cell>
          <cell r="B1886" t="str">
            <v>-</v>
          </cell>
          <cell r="C1886" t="str">
            <v>Cercas arame farp. c/mourão conc.seção quadr.AC/BC</v>
          </cell>
          <cell r="D1886" t="str">
            <v>m</v>
          </cell>
        </row>
        <row r="1887">
          <cell r="A1887" t="str">
            <v>5 S 06 400 52</v>
          </cell>
          <cell r="B1887" t="str">
            <v>-</v>
          </cell>
          <cell r="C1887" t="str">
            <v>Cerca arame farp. c/mourão concr.sec. triang.AC/BC</v>
          </cell>
          <cell r="D1887" t="str">
            <v>m</v>
          </cell>
        </row>
        <row r="1888">
          <cell r="A1888" t="str">
            <v>5 S 06 410 00</v>
          </cell>
          <cell r="B1888" t="str">
            <v>-</v>
          </cell>
          <cell r="C1888" t="str">
            <v>Cercas arame farpado com suporte madeira</v>
          </cell>
          <cell r="D1888" t="str">
            <v>m</v>
          </cell>
        </row>
        <row r="1889">
          <cell r="A1889" t="str">
            <v>5 S 09 001 07</v>
          </cell>
          <cell r="B1889" t="str">
            <v>-</v>
          </cell>
          <cell r="C1889" t="str">
            <v>Transporte local em rodov. não pavim.</v>
          </cell>
          <cell r="D1889" t="str">
            <v>tkm</v>
          </cell>
        </row>
        <row r="1890">
          <cell r="A1890" t="str">
            <v>5 S 09 001 90</v>
          </cell>
          <cell r="B1890" t="str">
            <v>-</v>
          </cell>
          <cell r="C1890" t="str">
            <v>Transporte comercial c/ carroc. rodov. não pav.</v>
          </cell>
          <cell r="D1890" t="str">
            <v>tkm</v>
          </cell>
        </row>
        <row r="1891">
          <cell r="A1891" t="str">
            <v>5 S 09 001 91</v>
          </cell>
          <cell r="B1891" t="str">
            <v>-</v>
          </cell>
          <cell r="C1891" t="str">
            <v>Transporte comercial c/ basc. 10m3 rod. não pav.</v>
          </cell>
          <cell r="D1891" t="str">
            <v>tkm</v>
          </cell>
        </row>
        <row r="1892">
          <cell r="A1892" t="str">
            <v>5 S 09 002 07</v>
          </cell>
          <cell r="B1892" t="str">
            <v>-</v>
          </cell>
          <cell r="C1892" t="str">
            <v>Transporte local em rodov. pavim.</v>
          </cell>
          <cell r="D1892" t="str">
            <v>tkm</v>
          </cell>
        </row>
        <row r="1893">
          <cell r="A1893" t="str">
            <v>5 S 09 002 90</v>
          </cell>
          <cell r="B1893" t="str">
            <v>-</v>
          </cell>
          <cell r="C1893" t="str">
            <v>Transporte comercial c/ carroceria rodov. pav.</v>
          </cell>
          <cell r="D1893" t="str">
            <v>tkm</v>
          </cell>
        </row>
        <row r="1894">
          <cell r="A1894" t="str">
            <v>5 S 09 002 91</v>
          </cell>
          <cell r="B1894" t="str">
            <v>-</v>
          </cell>
          <cell r="C1894" t="str">
            <v>Transporte comercial c/ basc. 10m3 rod. pav.</v>
          </cell>
          <cell r="D1894" t="str">
            <v>tkm</v>
          </cell>
        </row>
        <row r="1896">
          <cell r="A1896" t="str">
            <v>DNIT - Sistema de Custos Rodoviários</v>
          </cell>
          <cell r="D1896" t="str">
            <v>Sicro2</v>
          </cell>
        </row>
        <row r="1897">
          <cell r="A1897" t="str">
            <v>Outros</v>
          </cell>
          <cell r="D1897" t="str">
            <v>Minas Gerais</v>
          </cell>
        </row>
        <row r="1898">
          <cell r="A1898" t="str">
            <v>Resumo dos Custos Unitários de Referência: Maio de 2005</v>
          </cell>
          <cell r="D1898" t="str">
            <v>RCtR0330</v>
          </cell>
        </row>
        <row r="1900">
          <cell r="C1900" t="str">
            <v>FORNECIMENTO DE MATERIAL BETUMINOSO</v>
          </cell>
        </row>
        <row r="1901">
          <cell r="B1901" t="str">
            <v>-</v>
          </cell>
          <cell r="C1901" t="str">
            <v>Fornecimento de CAP-20 Com 4,5% de Polímero</v>
          </cell>
          <cell r="D1901" t="str">
            <v>t</v>
          </cell>
          <cell r="H1901" t="str">
            <v>EC-P-01</v>
          </cell>
        </row>
        <row r="1902">
          <cell r="B1902" t="str">
            <v>-</v>
          </cell>
          <cell r="C1902" t="str">
            <v>Fornecimento de Asfalto Diluido Tipo CM-30</v>
          </cell>
          <cell r="D1902" t="str">
            <v>t</v>
          </cell>
          <cell r="H1902" t="str">
            <v>EC-P-01</v>
          </cell>
        </row>
        <row r="1903">
          <cell r="B1903" t="str">
            <v>-</v>
          </cell>
          <cell r="C1903" t="str">
            <v>Fornecimeto de Emulsão Asfáltica RR-C</v>
          </cell>
          <cell r="D1903" t="str">
            <v>t</v>
          </cell>
          <cell r="H1903" t="str">
            <v>EC-P-01</v>
          </cell>
        </row>
        <row r="1905">
          <cell r="C1905" t="str">
            <v>TRANSPORTE DE MATERIAL BETUMINOSO</v>
          </cell>
        </row>
        <row r="1906">
          <cell r="B1906" t="str">
            <v>-</v>
          </cell>
          <cell r="C1906" t="str">
            <v>Transporte de CAP-20 Com 4,5% de Polímero</v>
          </cell>
          <cell r="D1906" t="str">
            <v>t</v>
          </cell>
          <cell r="H1906" t="str">
            <v>EC-P-01</v>
          </cell>
        </row>
        <row r="1907">
          <cell r="B1907" t="str">
            <v>-</v>
          </cell>
          <cell r="C1907" t="str">
            <v>Transporte Comercial de Asfalto Diluido Tipo CM-30</v>
          </cell>
          <cell r="D1907" t="str">
            <v>t</v>
          </cell>
          <cell r="H1907" t="str">
            <v>EC-P-01</v>
          </cell>
        </row>
        <row r="1908">
          <cell r="B1908" t="str">
            <v>-</v>
          </cell>
          <cell r="C1908" t="str">
            <v>Transporte Comercial de Emulsão Asfáltica RR-2C</v>
          </cell>
          <cell r="D1908" t="str">
            <v>t</v>
          </cell>
          <cell r="H1908" t="str">
            <v>EC-P-01</v>
          </cell>
        </row>
        <row r="1910">
          <cell r="C1910" t="str">
            <v>TUBULÃO AR COMPRIMIDO</v>
          </cell>
        </row>
        <row r="1911">
          <cell r="A1911" t="str">
            <v>2 S 10 100 01</v>
          </cell>
          <cell r="B1911" t="str">
            <v>-</v>
          </cell>
          <cell r="C1911" t="str">
            <v>Escavação AR Comprimido 1ª Categoria</v>
          </cell>
          <cell r="D1911" t="str">
            <v>m³</v>
          </cell>
        </row>
        <row r="1912">
          <cell r="A1912" t="str">
            <v>2 S 10 100 02</v>
          </cell>
          <cell r="B1912" t="str">
            <v>-</v>
          </cell>
          <cell r="C1912" t="str">
            <v>Concreto 25 MPA Inclusive Forma para Camisa</v>
          </cell>
          <cell r="D1912" t="str">
            <v>m³</v>
          </cell>
          <cell r="H1912" t="str">
            <v>DNER-ES-335/97</v>
          </cell>
        </row>
        <row r="1913">
          <cell r="A1913" t="str">
            <v>2 S 10 100 03</v>
          </cell>
          <cell r="B1913" t="str">
            <v>-</v>
          </cell>
          <cell r="C1913" t="str">
            <v>Ferragem</v>
          </cell>
          <cell r="D1913" t="str">
            <v>Kg</v>
          </cell>
          <cell r="H1913" t="str">
            <v>DNER-ES-331/97</v>
          </cell>
        </row>
        <row r="1915">
          <cell r="C1915" t="str">
            <v>TRAVESSA DE APOIO 1 E 2 - CORTINAS</v>
          </cell>
        </row>
        <row r="1916">
          <cell r="A1916" t="str">
            <v>2 S 10 200 01</v>
          </cell>
          <cell r="B1916" t="str">
            <v>-</v>
          </cell>
          <cell r="C1916" t="str">
            <v>Cimbramento</v>
          </cell>
          <cell r="D1916" t="str">
            <v>m³</v>
          </cell>
        </row>
        <row r="1917">
          <cell r="A1917" t="str">
            <v>2 S 10 200 02</v>
          </cell>
          <cell r="B1917" t="str">
            <v>-</v>
          </cell>
          <cell r="C1917" t="str">
            <v>Ferragem para Toda Obra</v>
          </cell>
          <cell r="D1917" t="str">
            <v>Kg</v>
          </cell>
          <cell r="H1917" t="str">
            <v>DNER-ES-331/97</v>
          </cell>
        </row>
        <row r="1918">
          <cell r="A1918" t="str">
            <v>2 S 10 200 03</v>
          </cell>
          <cell r="B1918" t="str">
            <v>-</v>
          </cell>
          <cell r="C1918" t="str">
            <v>Concreto 25 MPA</v>
          </cell>
          <cell r="D1918" t="str">
            <v>m³</v>
          </cell>
          <cell r="H1918" t="str">
            <v>DNER-ES-335/97</v>
          </cell>
        </row>
        <row r="1919">
          <cell r="A1919" t="str">
            <v>2 S 10 200 04</v>
          </cell>
          <cell r="B1919" t="str">
            <v>-</v>
          </cell>
          <cell r="C1919" t="str">
            <v>Forma</v>
          </cell>
          <cell r="D1919" t="str">
            <v>m²</v>
          </cell>
          <cell r="H1919" t="str">
            <v>DNER-ES-333/97</v>
          </cell>
        </row>
        <row r="1920">
          <cell r="A1920" t="str">
            <v>2 S 10 200 05</v>
          </cell>
          <cell r="B1920" t="str">
            <v>-</v>
          </cell>
          <cell r="C1920" t="str">
            <v>Aparelho de Apoio Inclusive Calços</v>
          </cell>
          <cell r="D1920" t="str">
            <v>dm³</v>
          </cell>
        </row>
        <row r="1922">
          <cell r="C1922" t="str">
            <v>LAJE</v>
          </cell>
        </row>
        <row r="1923">
          <cell r="A1923" t="str">
            <v>2 S 10 300 01</v>
          </cell>
          <cell r="B1923" t="str">
            <v>-</v>
          </cell>
          <cell r="C1923" t="str">
            <v>Concreto 25 MPA</v>
          </cell>
          <cell r="D1923" t="str">
            <v>m³</v>
          </cell>
          <cell r="H1923" t="str">
            <v>DNER-ES-335/97</v>
          </cell>
        </row>
        <row r="1924">
          <cell r="A1924" t="str">
            <v>2 S 10 300 02</v>
          </cell>
          <cell r="B1924" t="str">
            <v>-</v>
          </cell>
          <cell r="C1924" t="str">
            <v>Forma Inclusive Pré-Laje</v>
          </cell>
          <cell r="D1924" t="str">
            <v>m²</v>
          </cell>
          <cell r="H1924" t="str">
            <v>DNER-ES-333/97</v>
          </cell>
        </row>
        <row r="1926">
          <cell r="C1926" t="str">
            <v>GUARDA-RODA</v>
          </cell>
        </row>
        <row r="1927">
          <cell r="A1927" t="str">
            <v>2 S 10 400 01</v>
          </cell>
          <cell r="B1927" t="str">
            <v>-</v>
          </cell>
          <cell r="C1927" t="str">
            <v>Concreto 25 MPA</v>
          </cell>
          <cell r="D1927" t="str">
            <v>m³</v>
          </cell>
          <cell r="H1927" t="str">
            <v>DNER-ES-335/97</v>
          </cell>
        </row>
        <row r="1928">
          <cell r="A1928" t="str">
            <v>2 S 10 400 02</v>
          </cell>
          <cell r="B1928" t="str">
            <v>-</v>
          </cell>
          <cell r="C1928" t="str">
            <v>Forma</v>
          </cell>
          <cell r="D1928" t="str">
            <v>m²</v>
          </cell>
          <cell r="H1928" t="str">
            <v>DNER-ES-333/97</v>
          </cell>
        </row>
        <row r="1930">
          <cell r="C1930" t="str">
            <v>OUTROS ITENS</v>
          </cell>
        </row>
        <row r="1931">
          <cell r="A1931" t="str">
            <v>2 S 10 500 01</v>
          </cell>
          <cell r="B1931" t="str">
            <v>-</v>
          </cell>
          <cell r="C1931" t="str">
            <v>Guarda-Corpo Metálico</v>
          </cell>
          <cell r="D1931" t="str">
            <v>Kg</v>
          </cell>
        </row>
        <row r="1932">
          <cell r="A1932" t="str">
            <v>2 S 10 500 02</v>
          </cell>
          <cell r="B1932" t="str">
            <v>-</v>
          </cell>
          <cell r="C1932" t="str">
            <v>Dreno PVC Diâmetro 100</v>
          </cell>
          <cell r="D1932" t="str">
            <v>Pç</v>
          </cell>
        </row>
        <row r="1933">
          <cell r="A1933" t="str">
            <v>2 S 10 500 03</v>
          </cell>
          <cell r="B1933" t="str">
            <v>-</v>
          </cell>
          <cell r="C1933" t="str">
            <v>Gabião</v>
          </cell>
          <cell r="D1933" t="str">
            <v>m³</v>
          </cell>
        </row>
        <row r="1934">
          <cell r="A1934" t="str">
            <v>2 S 10 500 04</v>
          </cell>
          <cell r="B1934" t="str">
            <v>-</v>
          </cell>
          <cell r="C1934" t="str">
            <v>Reaterro Gabião</v>
          </cell>
          <cell r="D1934" t="str">
            <v>m³</v>
          </cell>
        </row>
        <row r="1935">
          <cell r="A1935" t="str">
            <v>2 S 10 500 05</v>
          </cell>
          <cell r="B1935" t="str">
            <v>-</v>
          </cell>
          <cell r="C1935" t="str">
            <v>Vigas Metálicas e Outras Peças</v>
          </cell>
          <cell r="D1935" t="str">
            <v>Kg</v>
          </cell>
        </row>
        <row r="1936">
          <cell r="A1936" t="str">
            <v>2 S 10 500 06</v>
          </cell>
          <cell r="B1936" t="str">
            <v>-</v>
          </cell>
          <cell r="C1936" t="str">
            <v>Lançamento de Viga</v>
          </cell>
          <cell r="D1936" t="str">
            <v>Pç</v>
          </cell>
        </row>
        <row r="1938">
          <cell r="C1938" t="str">
            <v>MEIO AMBIENTE (RECUPERAÇÃO DE PASSIVO AMBIENTAL)</v>
          </cell>
        </row>
        <row r="1939">
          <cell r="B1939" t="str">
            <v>-</v>
          </cell>
          <cell r="C1939" t="str">
            <v>Plantio de Árvores</v>
          </cell>
          <cell r="D1939" t="str">
            <v>und</v>
          </cell>
        </row>
        <row r="1941">
          <cell r="C1941" t="str">
            <v>DESPESAS COM MOBILIZAÇÃO/DESMOBILIZAÇÃO E INSTALAÇÃO DE CANTEIRO</v>
          </cell>
        </row>
        <row r="1942">
          <cell r="A1942" t="str">
            <v>1 A 99 100 00</v>
          </cell>
          <cell r="B1942" t="str">
            <v>-</v>
          </cell>
          <cell r="C1942" t="str">
            <v>Despesas Com Inst. de Canteiro e Acampamento</v>
          </cell>
          <cell r="D1942" t="str">
            <v>VB</v>
          </cell>
        </row>
        <row r="1943">
          <cell r="A1943" t="str">
            <v>1 A 99 200 00</v>
          </cell>
          <cell r="B1943" t="str">
            <v>-</v>
          </cell>
          <cell r="C1943" t="str">
            <v>Despesas com Mobilização e Desmobilização</v>
          </cell>
          <cell r="D1943" t="str">
            <v>VB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xas (2)"/>
      <sheetName val="Dados"/>
      <sheetName val="Peguntas"/>
      <sheetName val="Revisto"/>
      <sheetName val="memoria"/>
      <sheetName val="Justifica"/>
      <sheetName val="Contrato"/>
      <sheetName val="BUEIROS EXECUTADOS"/>
      <sheetName val="Drengem"/>
      <sheetName val="faixas"/>
      <sheetName val="DMT ÁGUA"/>
    </sheetNames>
    <sheetDataSet>
      <sheetData sheetId="0"/>
      <sheetData sheetId="1"/>
      <sheetData sheetId="2" refreshError="1">
        <row r="2">
          <cell r="B2">
            <v>41933</v>
          </cell>
        </row>
        <row r="3">
          <cell r="B3">
            <v>44813</v>
          </cell>
        </row>
        <row r="5">
          <cell r="B5">
            <v>10</v>
          </cell>
        </row>
        <row r="7">
          <cell r="B7">
            <v>1.25</v>
          </cell>
        </row>
        <row r="8">
          <cell r="B8">
            <v>180</v>
          </cell>
        </row>
        <row r="10">
          <cell r="B10">
            <v>9.1999999999999993</v>
          </cell>
        </row>
        <row r="11">
          <cell r="B11">
            <v>0.15</v>
          </cell>
        </row>
        <row r="12">
          <cell r="B12">
            <v>120</v>
          </cell>
        </row>
        <row r="15">
          <cell r="B15">
            <v>8.9</v>
          </cell>
        </row>
        <row r="16">
          <cell r="B16">
            <v>0.2</v>
          </cell>
        </row>
        <row r="17">
          <cell r="B17">
            <v>1.6</v>
          </cell>
        </row>
        <row r="18">
          <cell r="B18">
            <v>1.1499999999999999</v>
          </cell>
        </row>
        <row r="20">
          <cell r="B20">
            <v>160</v>
          </cell>
        </row>
        <row r="23">
          <cell r="B23">
            <v>8</v>
          </cell>
        </row>
        <row r="24">
          <cell r="B24">
            <v>1.3</v>
          </cell>
        </row>
        <row r="27">
          <cell r="B27">
            <v>6</v>
          </cell>
        </row>
        <row r="28">
          <cell r="B28">
            <v>3.6</v>
          </cell>
        </row>
        <row r="29">
          <cell r="B29">
            <v>25</v>
          </cell>
        </row>
        <row r="31">
          <cell r="B31">
            <v>2</v>
          </cell>
        </row>
        <row r="32">
          <cell r="B32">
            <v>2.1</v>
          </cell>
        </row>
        <row r="33">
          <cell r="B33">
            <v>12</v>
          </cell>
        </row>
        <row r="35">
          <cell r="B35">
            <v>1.5</v>
          </cell>
        </row>
        <row r="36">
          <cell r="B36">
            <v>190</v>
          </cell>
        </row>
        <row r="37">
          <cell r="B37">
            <v>22.405999999999999</v>
          </cell>
        </row>
        <row r="39">
          <cell r="B39" t="str">
            <v>Revisto</v>
          </cell>
        </row>
        <row r="40">
          <cell r="B40" t="str">
            <v>Previsto</v>
          </cell>
        </row>
        <row r="42">
          <cell r="B42" t="str">
            <v>Subtotal</v>
          </cell>
        </row>
        <row r="43">
          <cell r="B43" t="str">
            <v>Quantidade Revista</v>
          </cell>
        </row>
        <row r="46">
          <cell r="B46" t="str">
            <v>Diferença</v>
          </cell>
        </row>
        <row r="47">
          <cell r="B47">
            <v>2</v>
          </cell>
        </row>
        <row r="48">
          <cell r="B48" t="str">
            <v>#.##0,00</v>
          </cell>
        </row>
        <row r="50">
          <cell r="B50" t="str">
            <v>#.##0,00</v>
          </cell>
        </row>
      </sheetData>
      <sheetData sheetId="3"/>
      <sheetData sheetId="4" refreshError="1">
        <row r="57">
          <cell r="M57">
            <v>14.074999999999999</v>
          </cell>
        </row>
        <row r="71">
          <cell r="G71">
            <v>19.074999999999999</v>
          </cell>
        </row>
        <row r="123">
          <cell r="G123">
            <v>5.0279999999999996</v>
          </cell>
        </row>
        <row r="134">
          <cell r="G134">
            <v>32155.7</v>
          </cell>
        </row>
        <row r="136">
          <cell r="G136">
            <v>161678.85999999999</v>
          </cell>
        </row>
        <row r="149">
          <cell r="G149">
            <v>7.3449999999999998</v>
          </cell>
        </row>
        <row r="160">
          <cell r="G160">
            <v>47597.2</v>
          </cell>
        </row>
        <row r="162">
          <cell r="G162">
            <v>349601.43400000001</v>
          </cell>
        </row>
        <row r="164">
          <cell r="G164">
            <v>79752.899999999994</v>
          </cell>
        </row>
        <row r="209">
          <cell r="M209">
            <v>268878</v>
          </cell>
        </row>
        <row r="216">
          <cell r="M216">
            <v>89626</v>
          </cell>
        </row>
        <row r="223">
          <cell r="M223">
            <v>1156.17</v>
          </cell>
        </row>
        <row r="361">
          <cell r="H361">
            <v>910</v>
          </cell>
          <cell r="I361">
            <v>2517.1999999999998</v>
          </cell>
        </row>
        <row r="379">
          <cell r="E379">
            <v>3140</v>
          </cell>
        </row>
        <row r="466">
          <cell r="E466">
            <v>11</v>
          </cell>
        </row>
        <row r="707">
          <cell r="H707">
            <v>35381.353999999999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SUDENE"/>
      <sheetName val="RESUMO PM"/>
      <sheetName val="MEMÓRIA_CÁLCULO"/>
      <sheetName val="EVOLUÇÃO"/>
      <sheetName val="ADUT GERAL"/>
      <sheetName val="ORÇ SAA geral"/>
      <sheetName val="ORÇ SAA SUDENE"/>
      <sheetName val="Sec PIRIPIRI"/>
      <sheetName val="Sec PIRIPIRI - II"/>
      <sheetName val="Sec CARNAÍBA"/>
      <sheetName val="Sec BREJO"/>
      <sheetName val="COMPOSIÇÕES"/>
      <sheetName val="L Domiciliar"/>
      <sheetName val="C.BOMBA 5,29"/>
      <sheetName val="CASA DE BOMBA 9,31m²"/>
      <sheetName val="Adm Local"/>
      <sheetName val="CRONOGRAMA"/>
      <sheetName val="BDI"/>
      <sheetName val="INSUMOS"/>
      <sheetName val="MEMO CASA DE BOMBA 9,31m²"/>
      <sheetName val="ENC SOCIAIS"/>
      <sheetName val="Sec PIÇARRA"/>
      <sheetName val="Sec NOVO PLANALTO"/>
      <sheetName val="Sec MALHADA"/>
      <sheetName val="Sec BELAMENTO"/>
      <sheetName val="Sec VARZEA GRANDE"/>
      <sheetName val="Sec CAVADA"/>
      <sheetName val="Sec CAJAZEIRAS"/>
      <sheetName val="Sec PALESTINA"/>
      <sheetName val="Plan2"/>
      <sheetName val="Peguntas"/>
      <sheetName val="memoria"/>
      <sheetName val="TRECHOS"/>
      <sheetName val="nomeclatura"/>
      <sheetName val="TER tr01"/>
      <sheetName val="TER tr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46">
          <cell r="E246">
            <v>430.95</v>
          </cell>
        </row>
        <row r="247">
          <cell r="E247">
            <v>27.22</v>
          </cell>
        </row>
        <row r="248">
          <cell r="E248">
            <v>70.89</v>
          </cell>
        </row>
        <row r="249">
          <cell r="E249">
            <v>146.06</v>
          </cell>
        </row>
        <row r="250">
          <cell r="E250">
            <v>55</v>
          </cell>
        </row>
        <row r="251">
          <cell r="E251">
            <v>65</v>
          </cell>
        </row>
        <row r="252">
          <cell r="E252">
            <v>70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Prog_Sv"/>
      <sheetName val="mem"/>
      <sheetName val="MG"/>
      <sheetName val="GAL"/>
      <sheetName val="pf"/>
      <sheetName val="TB"/>
      <sheetName val="00-01"/>
      <sheetName val="07-15"/>
      <sheetName val="ev"/>
      <sheetName val="RotMRosa"/>
      <sheetName val="RotKm07"/>
      <sheetName val="Pontes"/>
      <sheetName val="mfc10x30cm"/>
      <sheetName val="pntcobra"/>
      <sheetName val="pntmarc"/>
      <sheetName val="pntpaul"/>
      <sheetName val="C-Mat E TRP"/>
      <sheetName val="limp-SMF"/>
      <sheetName val="corpbstc"/>
      <sheetName val="escmatjaz"/>
      <sheetName val="comp95"/>
      <sheetName val="regsubl"/>
      <sheetName val="sbase"/>
      <sheetName val="conc10mpa"/>
      <sheetName val="conc12mpa"/>
      <sheetName val="conc15mpa"/>
      <sheetName val="base"/>
      <sheetName val="solobase"/>
      <sheetName val="rempav"/>
      <sheetName val="stc01"/>
      <sheetName val="caiação"/>
      <sheetName val="remprof"/>
      <sheetName val="recrevaauq"/>
      <sheetName val="dar01"/>
      <sheetName val="pintura"/>
      <sheetName val="mfc05"/>
      <sheetName val="impri"/>
      <sheetName val="mistaauq"/>
      <sheetName val="reatcompbu"/>
      <sheetName val="esccav1ª"/>
      <sheetName val="clp03"/>
      <sheetName val="dar02"/>
      <sheetName val="clp01"/>
      <sheetName val="alvparg"/>
      <sheetName val="alvtij"/>
      <sheetName val="demdispconc"/>
      <sheetName val="AAUF"/>
      <sheetName val="tapbur"/>
      <sheetName val="recmecater"/>
      <sheetName val="CAPA_RELAT"/>
      <sheetName val="Pl_Res_Aprop"/>
      <sheetName val="Pl_C_Aprop_período SEDE"/>
      <sheetName val="Pl_C_Aprop_acumul SEDE"/>
      <sheetName val="Pl_C_Aprop_período NATAL"/>
      <sheetName val="Pl_C_Aprop_acumul NATAL"/>
      <sheetName val="Pl_C_Aprop_período S. LUIS"/>
      <sheetName val="Pl_C_Aprop_acumul S. LUIS"/>
      <sheetName val="Comb_Atual"/>
      <sheetName val="Comb_Acum"/>
      <sheetName val="Res-EqpVtr_ Atual"/>
      <sheetName val="Fich_Cont_ Desp_Eqp "/>
      <sheetName val="Tab_C_Eqp_Atual"/>
      <sheetName val="Tab_C_Eqp_Acum"/>
      <sheetName val="Comb_Ant"/>
      <sheetName val="Tab_C_ME_ MO"/>
      <sheetName val="Res-EqpVtr_ anterior"/>
      <sheetName val="Res_EqpVtr_Acum"/>
      <sheetName val="Custo horário Eqp Vtr"/>
      <sheetName val="Gráf1"/>
      <sheetName val="Plan1"/>
      <sheetName val="Plan2"/>
      <sheetName val="Plan3"/>
      <sheetName val="PRO-08"/>
      <sheetName val="Capa"/>
      <sheetName val="Doc 01"/>
      <sheetName val="Doc 02"/>
      <sheetName val="Doc 03"/>
      <sheetName val="Doc 04"/>
      <sheetName val="F Rosto"/>
      <sheetName val="OOG"/>
      <sheetName val="Cust_Hor_Eqp_Vtr"/>
      <sheetName val="Custo de materiais"/>
      <sheetName val="custo de mão-de-obra"/>
      <sheetName val="M C R E Desp Pessoal"/>
      <sheetName val="M C R E Insumos objeto"/>
      <sheetName val="M C R E Manutenção"/>
      <sheetName val="M C R E Renovação da Frota"/>
      <sheetName val="M C R E Desp Indiretas"/>
      <sheetName val="Memo Cal Combs"/>
      <sheetName val="Dim das Eqps"/>
      <sheetName val="Cron Obra"/>
      <sheetName val="Dim Pessoal"/>
      <sheetName val="M C R ETerceirização"/>
      <sheetName val="MC Mâo O. Suplem"/>
      <sheetName val="Mem Calc Desp Estimadas"/>
      <sheetName val="Dim Eqp Vtr"/>
      <sheetName val="Cron Pessoal"/>
      <sheetName val="Cron EqpVtr"/>
      <sheetName val="Cron Material"/>
      <sheetName val="Cro Fis-Fin"/>
      <sheetName val="pasta"/>
      <sheetName val="doc1"/>
      <sheetName val="doc2"/>
      <sheetName val="doc3"/>
      <sheetName val="doc4 "/>
      <sheetName val="rff"/>
      <sheetName val="carimbo "/>
      <sheetName val="oog - fazer "/>
      <sheetName val="ORÇAMENTO"/>
      <sheetName val="Memoria de cálculo"/>
      <sheetName val="Peguntas"/>
      <sheetName val="mem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 refreshError="1"/>
      <sheetData sheetId="1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Prog_Sv"/>
      <sheetName val="mem"/>
      <sheetName val="MG"/>
      <sheetName val="GAL"/>
      <sheetName val="pf"/>
      <sheetName val="TB"/>
      <sheetName val="00-01"/>
      <sheetName val="07-15"/>
      <sheetName val="ev"/>
      <sheetName val="RotMRosa"/>
      <sheetName val="RotKm07"/>
      <sheetName val="Pontes"/>
      <sheetName val="mfc10x30cm"/>
      <sheetName val="pntcobra"/>
      <sheetName val="pntmarc"/>
      <sheetName val="pntpaul"/>
      <sheetName val="C-Mat E TRP"/>
      <sheetName val="limp-SMF"/>
      <sheetName val="corpbstc"/>
      <sheetName val="escmatjaz"/>
      <sheetName val="comp95"/>
      <sheetName val="regsubl"/>
      <sheetName val="sbase"/>
      <sheetName val="conc10mpa"/>
      <sheetName val="conc12mpa"/>
      <sheetName val="conc15mpa"/>
      <sheetName val="base"/>
      <sheetName val="solobase"/>
      <sheetName val="rempav"/>
      <sheetName val="stc01"/>
      <sheetName val="caiação"/>
      <sheetName val="remprof"/>
      <sheetName val="recrevaauq"/>
      <sheetName val="dar01"/>
      <sheetName val="pintura"/>
      <sheetName val="mfc05"/>
      <sheetName val="impri"/>
      <sheetName val="mistaauq"/>
      <sheetName val="reatcompbu"/>
      <sheetName val="esccav1ª"/>
      <sheetName val="clp03"/>
      <sheetName val="dar02"/>
      <sheetName val="clp01"/>
      <sheetName val="alvparg"/>
      <sheetName val="alvtij"/>
      <sheetName val="demdispconc"/>
      <sheetName val="AAUF"/>
      <sheetName val="tapbur"/>
      <sheetName val="recmecater"/>
      <sheetName val="CAPA_RELAT"/>
      <sheetName val="Pl_Res_Aprop"/>
      <sheetName val="Pl_C_Aprop_período SEDE"/>
      <sheetName val="Pl_C_Aprop_acumul SEDE"/>
      <sheetName val="Pl_C_Aprop_período NATAL"/>
      <sheetName val="Pl_C_Aprop_acumul NATAL"/>
      <sheetName val="Pl_C_Aprop_período S. LUIS"/>
      <sheetName val="Pl_C_Aprop_acumul S. LUIS"/>
      <sheetName val="Comb_Atual"/>
      <sheetName val="Comb_Acum"/>
      <sheetName val="Res-EqpVtr_ Atual"/>
      <sheetName val="Fich_Cont_ Desp_Eqp "/>
      <sheetName val="Tab_C_Eqp_Atual"/>
      <sheetName val="Tab_C_Eqp_Acum"/>
      <sheetName val="Comb_Ant"/>
      <sheetName val="Tab_C_ME_ MO"/>
      <sheetName val="Res-EqpVtr_ anterior"/>
      <sheetName val="Res_EqpVtr_Acum"/>
      <sheetName val="Custo horário Eqp Vtr"/>
      <sheetName val="Gráf1"/>
      <sheetName val="Capa"/>
      <sheetName val="Doc 01"/>
      <sheetName val="Doc 02"/>
      <sheetName val="Doc 03"/>
      <sheetName val="Doc 04"/>
      <sheetName val="F Rosto"/>
      <sheetName val="OOG"/>
      <sheetName val="Cust_Hor_Eqp_Vtr"/>
      <sheetName val="Custo de materiais"/>
      <sheetName val="custo de mão-de-obra"/>
      <sheetName val="M C R E Desp Pessoal"/>
      <sheetName val="M C R E Insumos objeto"/>
      <sheetName val="M C R E Manutenção"/>
      <sheetName val="M C R E Renovação da Frota"/>
      <sheetName val="M C R E Desp Indiretas"/>
      <sheetName val="Memo Cal Combs"/>
      <sheetName val="Dim das Eqps"/>
      <sheetName val="Cron Obra"/>
      <sheetName val="Dim Pessoal"/>
      <sheetName val="M C R ETerceirização"/>
      <sheetName val="MC Mâo O. Suplem"/>
      <sheetName val="Mem Calc Desp Estimadas"/>
      <sheetName val="Dim Eqp Vtr"/>
      <sheetName val="Cron Pessoal"/>
      <sheetName val="Cron EqpVtr"/>
      <sheetName val="Cron Material"/>
      <sheetName val="Cro Fis-Fin"/>
      <sheetName val="ORÇAMENTO"/>
      <sheetName val="Memoria de cálculo"/>
      <sheetName val="Resumo"/>
      <sheetName val="Serviços Preliminares e Gerais"/>
      <sheetName val="Memória 2 quartos"/>
      <sheetName val="Insumos"/>
      <sheetName val="Serviç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Prog_Sv"/>
      <sheetName val="mem"/>
      <sheetName val="MG"/>
      <sheetName val="GAL"/>
      <sheetName val="pf"/>
      <sheetName val="TB"/>
      <sheetName val="00-01"/>
      <sheetName val="07-15"/>
      <sheetName val="ev"/>
      <sheetName val="RotMRosa"/>
      <sheetName val="RotKm07"/>
      <sheetName val="Pontes"/>
      <sheetName val="mfc10x30cm"/>
      <sheetName val="pntcobra"/>
      <sheetName val="pntmarc"/>
      <sheetName val="pntpaul"/>
      <sheetName val="C-Mat E TRP"/>
      <sheetName val="limp-SMF"/>
      <sheetName val="corpbstc"/>
      <sheetName val="escmatjaz"/>
      <sheetName val="comp95"/>
      <sheetName val="regsubl"/>
      <sheetName val="sbase"/>
      <sheetName val="conc10mpa"/>
      <sheetName val="conc12mpa"/>
      <sheetName val="conc15mpa"/>
      <sheetName val="base"/>
      <sheetName val="solobase"/>
      <sheetName val="rempav"/>
      <sheetName val="stc01"/>
      <sheetName val="caiação"/>
      <sheetName val="remprof"/>
      <sheetName val="recrevaauq"/>
      <sheetName val="dar01"/>
      <sheetName val="pintura"/>
      <sheetName val="mfc05"/>
      <sheetName val="impri"/>
      <sheetName val="mistaauq"/>
      <sheetName val="reatcompbu"/>
      <sheetName val="esccav1ª"/>
      <sheetName val="clp03"/>
      <sheetName val="dar02"/>
      <sheetName val="clp01"/>
      <sheetName val="alvparg"/>
      <sheetName val="alvtij"/>
      <sheetName val="demdispconc"/>
      <sheetName val="AAUF"/>
      <sheetName val="tapbur"/>
      <sheetName val="recmecater"/>
      <sheetName val="CAPA_RELAT"/>
      <sheetName val="Pl_Res_Aprop"/>
      <sheetName val="Pl_C_Aprop_período SEDE"/>
      <sheetName val="Pl_C_Aprop_acumul SEDE"/>
      <sheetName val="Pl_C_Aprop_período NATAL"/>
      <sheetName val="Pl_C_Aprop_acumul NATAL"/>
      <sheetName val="Pl_C_Aprop_período S. LUIS"/>
      <sheetName val="Pl_C_Aprop_acumul S. LUIS"/>
      <sheetName val="Comb_Atual"/>
      <sheetName val="Comb_Acum"/>
      <sheetName val="Res-EqpVtr_ Atual"/>
      <sheetName val="Fich_Cont_ Desp_Eqp "/>
      <sheetName val="Tab_C_Eqp_Atual"/>
      <sheetName val="Tab_C_Eqp_Acum"/>
      <sheetName val="Comb_Ant"/>
      <sheetName val="Tab_C_ME_ MO"/>
      <sheetName val="Res-EqpVtr_ anterior"/>
      <sheetName val="Res_EqpVtr_Acum"/>
      <sheetName val="Custo horário Eqp Vtr"/>
      <sheetName val="Capa"/>
      <sheetName val="Doc 01"/>
      <sheetName val="Doc 02"/>
      <sheetName val="Doc 03"/>
      <sheetName val="Doc 04"/>
      <sheetName val="F Rosto"/>
      <sheetName val="OOG"/>
      <sheetName val="Cust_Hor_Eqp_Vtr"/>
      <sheetName val="Custo de materiais"/>
      <sheetName val="custo de mão-de-obra"/>
      <sheetName val="M C R E Desp Pessoal"/>
      <sheetName val="M C R E Insumos objeto"/>
      <sheetName val="M C R E Manutenção"/>
      <sheetName val="M C R E Renovação da Frota"/>
      <sheetName val="M C R E Desp Indiretas"/>
      <sheetName val="Memo Cal Combs"/>
      <sheetName val="Dim das Eqps"/>
      <sheetName val="Cron Obra"/>
      <sheetName val="Dim Pessoal"/>
      <sheetName val="M C R ETerceirização"/>
      <sheetName val="MC Mâo O. Suplem"/>
      <sheetName val="Mem Calc Desp Estimadas"/>
      <sheetName val="Dim Eqp Vtr"/>
      <sheetName val="Cron Pessoal"/>
      <sheetName val="Cron EqpVtr"/>
      <sheetName val="Cron Material"/>
      <sheetName val="Cro Fis-Fin"/>
      <sheetName val="orç"/>
      <sheetName val="Distancias trecho 1"/>
      <sheetName val="TRANSPORTES trecho 1"/>
      <sheetName val="Distancias trecho 2"/>
      <sheetName val="TRANSPORTES trecho 2"/>
      <sheetName val="Distancia trecho 3"/>
      <sheetName val="TRANSPORTES trecho 3"/>
      <sheetName val="Mem Cálc mob_desmob"/>
      <sheetName val="Desmat"/>
      <sheetName val="Esc. carga transp 1ª cat 50 m"/>
      <sheetName val="ECT 200&lt;DMT&lt;400"/>
      <sheetName val="ECT 1800&lt;DMT&lt;2000"/>
      <sheetName val="ECT 2000&lt;DMT&lt;3000"/>
      <sheetName val="ECT 3000&lt;DMT&lt;5000"/>
      <sheetName val="Compactação manual"/>
      <sheetName val="Compact 95%"/>
      <sheetName val="Compact 100% "/>
      <sheetName val="ECT 50&lt;DMT&lt;200 escv"/>
      <sheetName val="ECT 200&lt;DMT&lt;400 escv"/>
      <sheetName val="ECT 400&lt;DMT&lt;600 escv"/>
      <sheetName val="ECT 600&lt;DMT&lt;800 escv"/>
      <sheetName val="ECT 1000&lt;DMT&lt;1200 escv"/>
      <sheetName val="ECT 800&lt;DMT&lt;1000 escv"/>
      <sheetName val="ECT 1200&lt;DMT&lt;1400 escv"/>
      <sheetName val="ECT 50&lt;DMT&lt;200 mat 2 cat escv"/>
      <sheetName val="ECT 50&lt;DMT&lt;200 mat 3 cat"/>
      <sheetName val="Regul subleito"/>
      <sheetName val="Subbase de solo est."/>
      <sheetName val="Base de solo est. "/>
      <sheetName val="Limp Cam Veg"/>
      <sheetName val="Expurgo de jazida (aux)"/>
      <sheetName val="EC mat jazida (aux)"/>
      <sheetName val="Imprimação"/>
      <sheetName val="TSS"/>
      <sheetName val="TSD"/>
      <sheetName val="Transp Mat jaz"/>
      <sheetName val="Transp de brita"/>
      <sheetName val="Sarjeta STC05"/>
      <sheetName val="Sarjeta STC 02"/>
      <sheetName val="Concreto 12MPa Conf Lanc (aux)"/>
      <sheetName val="Esc. man. vala mat 1a cat (aux)"/>
      <sheetName val="Dreno longitudinal DPS"/>
      <sheetName val="Boca de Saida BSD 01"/>
      <sheetName val="Boca de Saida BSD 03"/>
      <sheetName val="Valeta VPC-03"/>
      <sheetName val="Meio Fio "/>
      <sheetName val="Concreto 10MPa Conf Lanc  (aux)"/>
      <sheetName val="Concreto 15MPa Conf Lanc (aux)"/>
      <sheetName val="Descida d´água DAD 01"/>
      <sheetName val="Descida d´água DAR 02"/>
      <sheetName val="Compactação manual (aux)"/>
      <sheetName val="Entrada dágua  EDA01"/>
      <sheetName val="Entrada dágua  EDA02"/>
      <sheetName val="Dissip energia DES 01"/>
      <sheetName val="Dissip energia DES 02"/>
      <sheetName val="Alvenaria pedra argamass"/>
      <sheetName val="Argamassa ci_ar"/>
      <sheetName val="Cx colet sarjeta"/>
      <sheetName val="BSTC 0,80 m"/>
      <sheetName val="Dente p_ bueiro s 0,80m"/>
      <sheetName val="Boca BSTC 0,80 m"/>
      <sheetName val="BSTC 1m"/>
      <sheetName val="Dente p_ bueiro s 1,00m"/>
      <sheetName val="BocaBSTC 1m "/>
      <sheetName val="BDTC 1m"/>
      <sheetName val="Dente p_ bueiro d 1,00m"/>
      <sheetName val="Boca BDTC 1m"/>
      <sheetName val="BTTC 1m"/>
      <sheetName val="Dente p_ bueiro T 1,00m"/>
      <sheetName val="Boca BTTC 1m"/>
      <sheetName val="BDCC 1,5x1,5 m"/>
      <sheetName val="Boca BDCC 1,5x1,5"/>
      <sheetName val="BTCC 1,5 x 1,5"/>
      <sheetName val="Boca BTCC 1,5x1,5 m "/>
      <sheetName val="Escoramento de Bueiro cel."/>
      <sheetName val="Conf e lanç conc magro (aux)"/>
      <sheetName val="Concreto cicl. 12MPa (aux)"/>
      <sheetName val="BDCC 2,0x2,0 m 1,0 a 2,5 m"/>
      <sheetName val="Boca BDCC 2,0x2,0 m"/>
      <sheetName val="BTCC 2,0x2,0 m 1,0 a 2,5 m"/>
      <sheetName val="Boca BTCC 2,0x2,0 m"/>
      <sheetName val="Pintura faixa"/>
      <sheetName val="Pintura setas e zeb"/>
      <sheetName val="Tacha reflet"/>
      <sheetName val="Enleivamento"/>
      <sheetName val="Cerca arame"/>
      <sheetName val="Defensa dupla"/>
      <sheetName val="Passeio concreto"/>
      <sheetName val="Revest veg c mudas"/>
      <sheetName val="Revest veg c grama leiva"/>
      <sheetName val="Plantio arbustos"/>
      <sheetName val="Regul mec faixa dom"/>
      <sheetName val="Alv pedra arrum"/>
      <sheetName val="Forn prep coloc forma CA-50"/>
      <sheetName val="Fôrma comum de madeira"/>
      <sheetName val="Fôrma de placa resinada"/>
      <sheetName val="pasta"/>
      <sheetName val="doc1"/>
      <sheetName val="doc2"/>
      <sheetName val="doc3"/>
      <sheetName val="doc4 "/>
      <sheetName val="rff"/>
      <sheetName val="carimbo "/>
      <sheetName val="oog - fazer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"/>
      <sheetName val="Prog_Sv"/>
      <sheetName val="mem"/>
      <sheetName val="MG"/>
      <sheetName val="GAL"/>
      <sheetName val="pf"/>
      <sheetName val="TB"/>
      <sheetName val="00-01"/>
      <sheetName val="07-15"/>
      <sheetName val="ev"/>
      <sheetName val="RotMRosa"/>
      <sheetName val="RotKm07"/>
      <sheetName val="Pontes"/>
      <sheetName val="mfc10x30cm"/>
      <sheetName val="pntcobra"/>
      <sheetName val="pntmarc"/>
      <sheetName val="pntpaul"/>
      <sheetName val="C-Mat E TRP"/>
      <sheetName val="limp-SMF"/>
      <sheetName val="corpbstc"/>
      <sheetName val="escmatjaz"/>
      <sheetName val="comp95"/>
      <sheetName val="regsubl"/>
      <sheetName val="sbase"/>
      <sheetName val="conc10mpa"/>
      <sheetName val="conc12mpa"/>
      <sheetName val="conc15mpa"/>
      <sheetName val="base"/>
      <sheetName val="solobase"/>
      <sheetName val="rempav"/>
      <sheetName val="stc01"/>
      <sheetName val="caiação"/>
      <sheetName val="remprof"/>
      <sheetName val="recrevaauq"/>
      <sheetName val="dar01"/>
      <sheetName val="pintura"/>
      <sheetName val="mfc05"/>
      <sheetName val="impri"/>
      <sheetName val="mistaauq"/>
      <sheetName val="reatcompbu"/>
      <sheetName val="esccav1ª"/>
      <sheetName val="clp03"/>
      <sheetName val="dar02"/>
      <sheetName val="clp01"/>
      <sheetName val="alvparg"/>
      <sheetName val="alvtij"/>
      <sheetName val="demdispconc"/>
      <sheetName val="AAUF"/>
      <sheetName val="tapbur"/>
      <sheetName val="recmecater"/>
      <sheetName val="CAPA_RELAT"/>
      <sheetName val="Pl_Res_Aprop"/>
      <sheetName val="Pl_C_Aprop_período SEDE"/>
      <sheetName val="Pl_C_Aprop_acumul SEDE"/>
      <sheetName val="Pl_C_Aprop_período NATAL"/>
      <sheetName val="Pl_C_Aprop_acumul NATAL"/>
      <sheetName val="Pl_C_Aprop_período S. LUIS"/>
      <sheetName val="Pl_C_Aprop_acumul S. LUIS"/>
      <sheetName val="Comb_Atual"/>
      <sheetName val="Comb_Acum"/>
      <sheetName val="Res-EqpVtr_ Atual"/>
      <sheetName val="Fich_Cont_ Desp_Eqp "/>
      <sheetName val="Tab_C_Eqp_Atual"/>
      <sheetName val="Tab_C_Eqp_Acum"/>
      <sheetName val="Comb_Ant"/>
      <sheetName val="Tab_C_ME_ MO"/>
      <sheetName val="Res-EqpVtr_ anterior"/>
      <sheetName val="Res_EqpVtr_Acum"/>
      <sheetName val="Gráf1"/>
      <sheetName val="Custo horário Eqp Vtr"/>
      <sheetName val="pasta"/>
      <sheetName val="capa"/>
      <sheetName val="doc1"/>
      <sheetName val="doc2"/>
      <sheetName val="doc3"/>
      <sheetName val="doc4 "/>
      <sheetName val="rff"/>
      <sheetName val="carimbo "/>
      <sheetName val="oog - fazer "/>
      <sheetName val="Doc 01"/>
      <sheetName val="Doc 02"/>
      <sheetName val="Doc 03"/>
      <sheetName val="Doc 04"/>
      <sheetName val="F Rosto"/>
      <sheetName val="OOG"/>
      <sheetName val="Cust_Hor_Eqp_Vtr"/>
      <sheetName val="Custo de materiais"/>
      <sheetName val="custo de mão-de-obra"/>
      <sheetName val="M C R E Desp Pessoal"/>
      <sheetName val="M C R E Insumos objeto"/>
      <sheetName val="M C R E Manutenção"/>
      <sheetName val="M C R E Renovação da Frota"/>
      <sheetName val="M C R E Desp Indiretas"/>
      <sheetName val="Memo Cal Combs"/>
      <sheetName val="Dim das Eqps"/>
      <sheetName val="Cron Obra"/>
      <sheetName val="Dim Pessoal"/>
      <sheetName val="M C R ETerceirização"/>
      <sheetName val="MC Mâo O. Suplem"/>
      <sheetName val="Mem Calc Desp Estimadas"/>
      <sheetName val="Dim Eqp Vtr"/>
      <sheetName val="Cron Pessoal"/>
      <sheetName val="Cron EqpVtr"/>
      <sheetName val="Cron Material"/>
      <sheetName val="Cro Fis-Fin"/>
      <sheetName val="Cap 1"/>
      <sheetName val="Cap 2"/>
      <sheetName val="Cap 3"/>
      <sheetName val="Cap 5"/>
      <sheetName val="Cap 6"/>
      <sheetName val="CRON. FÍS. REAL. ANEXO 6"/>
      <sheetName val="Dados"/>
      <sheetName val="Revisao Memoria"/>
      <sheetName val="Drenagem"/>
      <sheetName val="FGV"/>
      <sheetName val="MEDIÇÃO ANEXO 2A"/>
      <sheetName val="MEM. CALC. ANEXO 3"/>
      <sheetName val="Parametros"/>
      <sheetName val="Passagem01"/>
      <sheetName val="Passagem02"/>
      <sheetName val="MEDIÇÃO ANEXO 2B"/>
      <sheetName val="Cerca"/>
      <sheetName val="Resumo Drenagem"/>
      <sheetName val="Revisa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 básico referencial"/>
      <sheetName val="Dimensiona equipam + pessoal"/>
      <sheetName val="Equipamentos"/>
      <sheetName val="Insumos"/>
      <sheetName val="Planilha"/>
      <sheetName val="memoria"/>
      <sheetName val="Texto"/>
    </sheetNames>
    <sheetDataSet>
      <sheetData sheetId="0"/>
      <sheetData sheetId="1" refreshError="1"/>
      <sheetData sheetId="2">
        <row r="3">
          <cell r="B3" t="str">
            <v>001</v>
          </cell>
          <cell r="C3" t="str">
            <v>TRATOR DE EST C/LAM D4E-PS/4A</v>
          </cell>
        </row>
        <row r="4">
          <cell r="B4" t="str">
            <v>002</v>
          </cell>
          <cell r="C4" t="str">
            <v>TRATOR DE ESTEIRAS C/ LAM D6D</v>
          </cell>
        </row>
        <row r="5">
          <cell r="B5" t="str">
            <v>003</v>
          </cell>
          <cell r="C5" t="str">
            <v>TRATOR DE ESTEIRAS C/ LAM D8R</v>
          </cell>
        </row>
        <row r="6">
          <cell r="B6" t="str">
            <v>006</v>
          </cell>
          <cell r="C6" t="str">
            <v>MOTONIVELADORA 105 A 130HP</v>
          </cell>
        </row>
        <row r="7">
          <cell r="B7" t="str">
            <v>007</v>
          </cell>
          <cell r="C7" t="str">
            <v>TRATOR DE PNEUS - 115 HP</v>
          </cell>
        </row>
        <row r="8">
          <cell r="B8" t="str">
            <v>008</v>
          </cell>
          <cell r="C8" t="str">
            <v>RETROESCAVADEIRA</v>
          </cell>
        </row>
        <row r="9">
          <cell r="B9" t="str">
            <v>009</v>
          </cell>
          <cell r="C9" t="str">
            <v>RECICLADORA WR250 (FRIO)</v>
          </cell>
        </row>
        <row r="10">
          <cell r="B10" t="str">
            <v>010</v>
          </cell>
          <cell r="C10" t="str">
            <v>CARREGADEIRA DE PNEUS - 3,1 M3</v>
          </cell>
        </row>
        <row r="11">
          <cell r="B11" t="str">
            <v>013</v>
          </cell>
          <cell r="C11" t="str">
            <v>ROLO COMPACT. - CA-25 AUTOP. 11,25T</v>
          </cell>
        </row>
        <row r="12">
          <cell r="B12" t="str">
            <v>016</v>
          </cell>
          <cell r="C12" t="str">
            <v>CARREGADEIRA DE PNEUS - 1,33 M3</v>
          </cell>
        </row>
        <row r="13">
          <cell r="B13" t="str">
            <v>101</v>
          </cell>
          <cell r="C13" t="str">
            <v>GRADE DE DISCO</v>
          </cell>
        </row>
        <row r="14">
          <cell r="B14" t="str">
            <v>102</v>
          </cell>
          <cell r="C14" t="str">
            <v>ROLO COMPACT. TANDEN  AUTOP. 10,9T</v>
          </cell>
        </row>
        <row r="15">
          <cell r="B15" t="str">
            <v>105</v>
          </cell>
          <cell r="C15" t="str">
            <v>ROLO COMPACTADOR PNEUS AUTOPROP. 21T</v>
          </cell>
        </row>
        <row r="16">
          <cell r="B16" t="str">
            <v>107</v>
          </cell>
          <cell r="C16" t="str">
            <v>VASSOURA MECÂNICA REBOCÁVEL</v>
          </cell>
        </row>
        <row r="17">
          <cell r="B17" t="str">
            <v>108</v>
          </cell>
          <cell r="C17" t="str">
            <v>DISTR. DE AGREGADOS - REBOCÁVEL</v>
          </cell>
        </row>
        <row r="18">
          <cell r="B18" t="str">
            <v>110</v>
          </cell>
          <cell r="C18" t="str">
            <v>TANQUE DE ESTOCAGEM DE ASFALTO 20.000L</v>
          </cell>
        </row>
        <row r="19">
          <cell r="B19" t="str">
            <v>111</v>
          </cell>
          <cell r="C19" t="str">
            <v xml:space="preserve">CAMINHÃO DISTRIBUIDOR DE ASFALTO </v>
          </cell>
        </row>
        <row r="20">
          <cell r="B20" t="str">
            <v>112</v>
          </cell>
          <cell r="C20" t="str">
            <v>AQUECEDOR DE FLUIDO TÉRMICO</v>
          </cell>
        </row>
        <row r="21">
          <cell r="B21" t="str">
            <v>114</v>
          </cell>
          <cell r="C21" t="str">
            <v>VIBROACABADORA DE ASFALTO</v>
          </cell>
        </row>
        <row r="22">
          <cell r="B22" t="str">
            <v>116</v>
          </cell>
          <cell r="C22" t="str">
            <v>USINA PRE-MIST. A FRIO 30/60 T/H</v>
          </cell>
        </row>
        <row r="23">
          <cell r="B23" t="str">
            <v>122</v>
          </cell>
          <cell r="C23" t="str">
            <v>CAMINHÃO C/ EQUIP. LAMA ASFALTICA</v>
          </cell>
        </row>
        <row r="24">
          <cell r="B24" t="str">
            <v>126</v>
          </cell>
          <cell r="C24" t="str">
            <v>FRESADORA A FRIO</v>
          </cell>
        </row>
        <row r="25">
          <cell r="B25" t="str">
            <v>138</v>
          </cell>
          <cell r="C25" t="str">
            <v>ESTAB/RECICLADORA A FRIO</v>
          </cell>
        </row>
        <row r="26">
          <cell r="B26" t="str">
            <v>146</v>
          </cell>
          <cell r="C26" t="str">
            <v>CONJUNTO BRITAGEM 30 M3/H</v>
          </cell>
        </row>
        <row r="27">
          <cell r="B27" t="str">
            <v>147</v>
          </cell>
          <cell r="C27" t="str">
            <v>USINA DE ASFALTO A QUENTE - 90/120 T/H</v>
          </cell>
        </row>
        <row r="28">
          <cell r="B28" t="str">
            <v>148</v>
          </cell>
          <cell r="C28" t="str">
            <v>CALDEIRA DE ASFALTO 500 L</v>
          </cell>
        </row>
        <row r="29">
          <cell r="B29" t="str">
            <v>149</v>
          </cell>
          <cell r="C29" t="str">
            <v>VIBROACABADORA S/ ESTEIRAS 98 HP</v>
          </cell>
        </row>
        <row r="30">
          <cell r="B30" t="str">
            <v>156</v>
          </cell>
          <cell r="C30" t="str">
            <v>TRATOR UNILOADER C/ VASSOURA</v>
          </cell>
        </row>
        <row r="31">
          <cell r="B31" t="str">
            <v>201</v>
          </cell>
          <cell r="C31" t="str">
            <v>COMPRESSOR DE AR  180 PCM</v>
          </cell>
        </row>
        <row r="32">
          <cell r="B32" t="str">
            <v>204</v>
          </cell>
          <cell r="C32" t="str">
            <v xml:space="preserve">PERFURATRIZ MANUAL </v>
          </cell>
        </row>
        <row r="33">
          <cell r="B33" t="str">
            <v>209</v>
          </cell>
          <cell r="C33" t="str">
            <v>MARTELO PERFURADOR/ROMPEDOR</v>
          </cell>
        </row>
        <row r="34">
          <cell r="B34" t="str">
            <v>210</v>
          </cell>
          <cell r="C34" t="str">
            <v>MARTELETE/ROMPEDOR 33 KG</v>
          </cell>
        </row>
        <row r="35">
          <cell r="B35" t="str">
            <v>301</v>
          </cell>
          <cell r="C35" t="str">
            <v>BETONEIRA 320 L</v>
          </cell>
        </row>
        <row r="36">
          <cell r="B36" t="str">
            <v>304</v>
          </cell>
          <cell r="C36" t="str">
            <v>CARRINHO DE MÃO</v>
          </cell>
        </row>
        <row r="37">
          <cell r="B37" t="str">
            <v>305</v>
          </cell>
          <cell r="C37" t="str">
            <v>GERICA A-15</v>
          </cell>
        </row>
        <row r="38">
          <cell r="B38" t="str">
            <v>306</v>
          </cell>
          <cell r="C38" t="str">
            <v>VIBRADOR DE IMERSÃO</v>
          </cell>
        </row>
        <row r="39">
          <cell r="B39" t="str">
            <v>400</v>
          </cell>
          <cell r="C39" t="str">
            <v>CAMINHÃO BASCULANTE 5 M3 ( 8,8T )</v>
          </cell>
        </row>
        <row r="40">
          <cell r="B40" t="str">
            <v>403</v>
          </cell>
          <cell r="C40" t="str">
            <v>CAMINHÃO BASCULANTE 6 M3(10,5T)</v>
          </cell>
        </row>
        <row r="41">
          <cell r="B41" t="str">
            <v>404</v>
          </cell>
          <cell r="C41" t="str">
            <v>CAMINHÃO BASCULANTE 10 M3</v>
          </cell>
        </row>
        <row r="42">
          <cell r="B42" t="str">
            <v>405</v>
          </cell>
          <cell r="C42" t="str">
            <v>CAMINHÃO BASCULANTE 10 M3 P/ ROCHA</v>
          </cell>
        </row>
        <row r="43">
          <cell r="B43" t="str">
            <v>406</v>
          </cell>
          <cell r="C43" t="str">
            <v>CAMINHÃO TANQUE 6.OOOL</v>
          </cell>
        </row>
        <row r="44">
          <cell r="B44" t="str">
            <v>407</v>
          </cell>
          <cell r="C44" t="str">
            <v>COMPRESSOR DE AR DE 750 PCM</v>
          </cell>
        </row>
        <row r="45">
          <cell r="B45" t="str">
            <v>408</v>
          </cell>
          <cell r="C45" t="str">
            <v>CAMINHÃO CARROC. FIXA 4T</v>
          </cell>
        </row>
        <row r="46">
          <cell r="B46" t="str">
            <v>409</v>
          </cell>
          <cell r="C46" t="str">
            <v>CAMINHÃO CARROC. 9 TON</v>
          </cell>
        </row>
        <row r="47">
          <cell r="B47" t="str">
            <v>410</v>
          </cell>
          <cell r="C47" t="str">
            <v>CAMINHÃO CARROC. C/ MUCK 7 T</v>
          </cell>
        </row>
        <row r="48">
          <cell r="B48" t="str">
            <v>416</v>
          </cell>
          <cell r="C48" t="str">
            <v>PICK UP</v>
          </cell>
        </row>
        <row r="49">
          <cell r="B49" t="str">
            <v>417</v>
          </cell>
          <cell r="C49" t="str">
            <v>SERRA CIRCULAR</v>
          </cell>
        </row>
        <row r="50">
          <cell r="B50" t="str">
            <v>503</v>
          </cell>
          <cell r="C50" t="str">
            <v>GRUPO GERADOR - 220 KVA</v>
          </cell>
        </row>
        <row r="51">
          <cell r="B51" t="str">
            <v>505</v>
          </cell>
          <cell r="C51" t="str">
            <v>GRUPO GERADOR 9/10 KVA</v>
          </cell>
        </row>
        <row r="52">
          <cell r="B52" t="str">
            <v>906</v>
          </cell>
          <cell r="C52" t="str">
            <v>SOQUETE VIBRATÓRIO</v>
          </cell>
        </row>
        <row r="53">
          <cell r="B53" t="str">
            <v>908</v>
          </cell>
          <cell r="C53" t="str">
            <v>MAQ. PARA PINTURA FAIXAS</v>
          </cell>
        </row>
        <row r="54">
          <cell r="B54" t="str">
            <v>909</v>
          </cell>
          <cell r="C54" t="str">
            <v>EQUIP. PARA HIDROSEMEADURA</v>
          </cell>
        </row>
        <row r="55">
          <cell r="B55" t="str">
            <v>910</v>
          </cell>
          <cell r="C55" t="str">
            <v>MAQ. P/ PINTURA FAIXAS QUENTE</v>
          </cell>
        </row>
        <row r="56">
          <cell r="B56" t="str">
            <v>911</v>
          </cell>
          <cell r="C56" t="str">
            <v>FUSOR</v>
          </cell>
        </row>
        <row r="57">
          <cell r="B57" t="str">
            <v>914</v>
          </cell>
          <cell r="C57" t="str">
            <v>PLACA VIBRATÓRIA C/ MOTOR DIESEL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rç. Projeto"/>
      <sheetName val="Orçamento"/>
      <sheetName val="Memória de cálculo"/>
      <sheetName val="Dimensionamento_Bacia"/>
      <sheetName val="Ficha técnica"/>
      <sheetName val="Dimensionamento_Parede"/>
      <sheetName val="Físico-Financeiro"/>
      <sheetName val="Veículo"/>
      <sheetName val="Composições"/>
      <sheetName val="Encargos"/>
      <sheetName val="BDI"/>
      <sheetName val="DADOS"/>
      <sheetName val="Insu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L ZONA SUL"/>
      <sheetName val="ANEL LARANJEIRAS"/>
      <sheetName val="CS#"/>
      <sheetName val="VESPER"/>
      <sheetName val="EMBRATEL"/>
      <sheetName val="METRORED"/>
      <sheetName val="INTELIG"/>
      <sheetName val="NETSTREAM"/>
      <sheetName val="VESPER  PRÉ"/>
      <sheetName val="EMBRATEL PRÉ"/>
      <sheetName val="METRORED PRÉ"/>
      <sheetName val="INTELIG PRÉ"/>
      <sheetName val="NETSTREAM PRÉ"/>
      <sheetName val="ANEL ZONA SUL (2)"/>
      <sheetName val="ANEL LARANJEIRAS (2)"/>
      <sheetName val="CS_"/>
      <sheetName val="Plan1"/>
      <sheetName val="Plan2"/>
      <sheetName val="Plan3"/>
      <sheetName val="TOTAL GERAL"/>
      <sheetName val="Adelphia FURUKAWA"/>
      <sheetName val="Turn-Key - G.I."/>
      <sheetName val="Turn-Key - S.A."/>
      <sheetName val="QTD_PREÇO UNIT"/>
      <sheetName val="ENT-RES"/>
      <sheetName val="COAXIAL"/>
      <sheetName val="ÓPTICO"/>
      <sheetName val="FERRAGENS"/>
      <sheetName val="SERVIÇOS"/>
      <sheetName val="SERVIÇOS 1%"/>
      <sheetName val="SERVIÇOS 2%"/>
      <sheetName val="SERVIÇOS 3%"/>
      <sheetName val="SERVIÇOS 4%"/>
      <sheetName val="SERVIÇOS 5%"/>
      <sheetName val="150"/>
      <sheetName val="150 2%"/>
      <sheetName val="150 4%"/>
      <sheetName val="150 6%"/>
      <sheetName val="250"/>
      <sheetName val="250 2%"/>
      <sheetName val="250 4%"/>
      <sheetName val="250 6%"/>
      <sheetName val="300"/>
      <sheetName val="300 2%"/>
      <sheetName val="300 4%"/>
      <sheetName val="300 6%"/>
      <sheetName val="350"/>
      <sheetName val="350 2%"/>
      <sheetName val="350 4%"/>
      <sheetName val="350 6%"/>
      <sheetName val="450"/>
      <sheetName val="450 2%"/>
      <sheetName val="450 4%"/>
      <sheetName val="450 6%"/>
      <sheetName val="AS-SERVIÇOS"/>
      <sheetName val="DDG-SERVIÇOS "/>
      <sheetName val="Testes"/>
      <sheetName val="CPV"/>
      <sheetName val="Planejado"/>
      <sheetName val="Equipamentos"/>
      <sheetName val="TPU-MARÇO_2002"/>
      <sheetName val="RESUMO CD"/>
      <sheetName val="1- BANCO DE DADOS MOB-DESM"/>
      <sheetName val="orcID nº1"/>
      <sheetName val="orc ID nº 15"/>
      <sheetName val="orc ID nº17"/>
      <sheetName val="orc ID nº 18"/>
      <sheetName val="orc ID nº19"/>
      <sheetName val="orc ID nº2 "/>
      <sheetName val="orc ID nº3"/>
      <sheetName val="orcID nº4"/>
      <sheetName val="orcID nº5"/>
      <sheetName val="orcID nº6"/>
      <sheetName val="orcID nº7"/>
      <sheetName val="orc ID nº8"/>
      <sheetName val="orc ID nº9"/>
      <sheetName val="orc ID nº12"/>
      <sheetName val="orc ID nº13"/>
      <sheetName val="orc ID nº 14"/>
      <sheetName val="orc ID nº16"/>
      <sheetName val="1ExecuçServiços"/>
      <sheetName val="Página 16"/>
      <sheetName val="Preços"/>
      <sheetName val="CUSTO INDIRETO"/>
      <sheetName val="CR LOTE 02"/>
      <sheetName val="Pontes"/>
      <sheetName val="Planilha"/>
      <sheetName val="memoria"/>
      <sheetName val="Texto"/>
    </sheetNames>
    <sheetDataSet>
      <sheetData sheetId="0" refreshError="1"/>
      <sheetData sheetId="1" refreshError="1"/>
      <sheetData sheetId="2" refreshError="1">
        <row r="3">
          <cell r="A3" t="str">
            <v>CX. 1,60 X 1,20 X 1,30 - Moldada no Local</v>
          </cell>
          <cell r="B3">
            <v>680.43661440000005</v>
          </cell>
          <cell r="C3">
            <v>637.25324444444448</v>
          </cell>
          <cell r="D3">
            <v>1317.6898588444446</v>
          </cell>
          <cell r="E3">
            <v>1515.3433376711112</v>
          </cell>
          <cell r="F3">
            <v>782.50210656000002</v>
          </cell>
          <cell r="G3">
            <v>732.84123111111114</v>
          </cell>
          <cell r="H3">
            <v>1515.3433376711112</v>
          </cell>
          <cell r="I3">
            <v>821.62721188800003</v>
          </cell>
          <cell r="J3">
            <v>769.48329266666678</v>
          </cell>
          <cell r="K3">
            <v>1591.1105045546669</v>
          </cell>
        </row>
        <row r="4">
          <cell r="A4" t="str">
            <v>CX. 1,60 X 1,20 X 1,30 - Pré-Moldada</v>
          </cell>
          <cell r="B4">
            <v>655.90895999999998</v>
          </cell>
          <cell r="C4">
            <v>560.57088888888904</v>
          </cell>
          <cell r="D4">
            <v>1216.4798488888891</v>
          </cell>
          <cell r="E4">
            <v>1398.9518262222225</v>
          </cell>
          <cell r="F4">
            <v>754.29530399999987</v>
          </cell>
          <cell r="G4">
            <v>644.65652222222241</v>
          </cell>
          <cell r="H4">
            <v>1398.9518262222223</v>
          </cell>
          <cell r="I4">
            <v>792.01006919999986</v>
          </cell>
          <cell r="J4">
            <v>676.8893483333336</v>
          </cell>
          <cell r="K4">
            <v>1468.8994175333335</v>
          </cell>
        </row>
        <row r="5">
          <cell r="A5" t="str">
            <v>CX. 1,20 X 1,20 X 1,00 - Moldada no Local</v>
          </cell>
          <cell r="B5">
            <v>495.63684480000001</v>
          </cell>
          <cell r="C5">
            <v>506.67754666666667</v>
          </cell>
          <cell r="D5">
            <v>1002.3143914666666</v>
          </cell>
          <cell r="E5">
            <v>1152.6615501866665</v>
          </cell>
          <cell r="F5">
            <v>569.98237152000002</v>
          </cell>
          <cell r="G5">
            <v>582.67917866666664</v>
          </cell>
          <cell r="H5">
            <v>1152.6615501866668</v>
          </cell>
          <cell r="I5">
            <v>598.48149009600002</v>
          </cell>
          <cell r="J5">
            <v>611.8131376</v>
          </cell>
          <cell r="K5">
            <v>1210.2946276960001</v>
          </cell>
        </row>
        <row r="6">
          <cell r="A6" t="str">
            <v>CX. 1,20 X 1,20 X 1,00 - Pré-Moldada</v>
          </cell>
          <cell r="B6">
            <v>479.33656000000002</v>
          </cell>
          <cell r="C6">
            <v>432.20288888888882</v>
          </cell>
          <cell r="D6">
            <v>911.53944888888884</v>
          </cell>
          <cell r="E6">
            <v>1048.270366222222</v>
          </cell>
          <cell r="F6">
            <v>551.23704399999997</v>
          </cell>
          <cell r="G6">
            <v>497.03332222222213</v>
          </cell>
          <cell r="H6">
            <v>1048.270366222222</v>
          </cell>
          <cell r="I6">
            <v>578.79889619999994</v>
          </cell>
          <cell r="J6">
            <v>521.88498833333324</v>
          </cell>
          <cell r="K6">
            <v>1100.6838845333332</v>
          </cell>
        </row>
        <row r="7">
          <cell r="A7" t="str">
            <v>CX. 1,20 X 1,00 X 1,00 - Moldada no Local</v>
          </cell>
          <cell r="B7">
            <v>441.61006079999993</v>
          </cell>
          <cell r="C7">
            <v>456.13252444444447</v>
          </cell>
          <cell r="D7">
            <v>897.7425852444444</v>
          </cell>
          <cell r="E7">
            <v>1032.403973031111</v>
          </cell>
          <cell r="F7">
            <v>507.85156991999986</v>
          </cell>
          <cell r="G7">
            <v>524.55240311111106</v>
          </cell>
          <cell r="H7">
            <v>1032.403973031111</v>
          </cell>
          <cell r="I7">
            <v>533.24414841599992</v>
          </cell>
          <cell r="J7">
            <v>550.7800232666666</v>
          </cell>
          <cell r="K7">
            <v>1084.0241716826665</v>
          </cell>
        </row>
        <row r="8">
          <cell r="A8" t="str">
            <v>CX. 1,20 X 1,00 X 1,00 - Pré-Moldada</v>
          </cell>
          <cell r="B8">
            <v>443.42848000000004</v>
          </cell>
          <cell r="C8">
            <v>401.21088888888886</v>
          </cell>
          <cell r="D8">
            <v>844.63936888888884</v>
          </cell>
          <cell r="E8">
            <v>971.3352742222221</v>
          </cell>
          <cell r="F8">
            <v>509.94275199999998</v>
          </cell>
          <cell r="G8">
            <v>461.39252222222217</v>
          </cell>
          <cell r="H8">
            <v>971.3352742222221</v>
          </cell>
          <cell r="I8">
            <v>535.43988960000001</v>
          </cell>
          <cell r="J8">
            <v>484.46214833333329</v>
          </cell>
          <cell r="K8">
            <v>1019.9020379333333</v>
          </cell>
        </row>
        <row r="9">
          <cell r="A9" t="str">
            <v>CX. 1,20 X 1,20 X 1,10 - Moldada no Local</v>
          </cell>
          <cell r="B9">
            <v>521.17967999999996</v>
          </cell>
          <cell r="C9">
            <v>521.7048533333334</v>
          </cell>
          <cell r="D9">
            <v>1042.8845333333334</v>
          </cell>
          <cell r="E9">
            <v>1199.3172133333333</v>
          </cell>
          <cell r="F9">
            <v>599.35663199999988</v>
          </cell>
          <cell r="G9">
            <v>599.96058133333338</v>
          </cell>
          <cell r="H9">
            <v>1199.3172133333333</v>
          </cell>
          <cell r="I9">
            <v>629.32446359999994</v>
          </cell>
          <cell r="J9">
            <v>629.95861040000011</v>
          </cell>
          <cell r="K9">
            <v>1259.2830739999999</v>
          </cell>
        </row>
        <row r="10">
          <cell r="A10" t="str">
            <v>CX. 1,20 X 1,20 X 1,10 - Pré-Moldada</v>
          </cell>
          <cell r="B10">
            <v>499.49928</v>
          </cell>
          <cell r="C10">
            <v>444.65088888888886</v>
          </cell>
          <cell r="D10">
            <v>944.15016888888886</v>
          </cell>
          <cell r="E10">
            <v>1085.7726942222221</v>
          </cell>
          <cell r="F10">
            <v>574.424172</v>
          </cell>
          <cell r="G10">
            <v>511.34852222222213</v>
          </cell>
          <cell r="H10">
            <v>1085.7726942222221</v>
          </cell>
          <cell r="I10">
            <v>603.14538060000007</v>
          </cell>
          <cell r="J10">
            <v>536.91594833333329</v>
          </cell>
          <cell r="K10">
            <v>1140.0613289333332</v>
          </cell>
        </row>
        <row r="11">
          <cell r="A11" t="str">
            <v>CX. 2,10 X 1,30 X 1,70 - Moldada no Local</v>
          </cell>
          <cell r="B11">
            <v>1039.8546000000001</v>
          </cell>
          <cell r="C11">
            <v>1019.8314888888889</v>
          </cell>
          <cell r="D11">
            <v>2059.6860888888891</v>
          </cell>
          <cell r="E11">
            <v>2368.6390022222222</v>
          </cell>
          <cell r="F11">
            <v>1195.8327899999999</v>
          </cell>
          <cell r="G11">
            <v>1172.806212222222</v>
          </cell>
          <cell r="H11">
            <v>2368.6390022222222</v>
          </cell>
          <cell r="I11">
            <v>1255.6244294999999</v>
          </cell>
          <cell r="J11">
            <v>1231.4465228333331</v>
          </cell>
          <cell r="K11">
            <v>2487.070952333333</v>
          </cell>
        </row>
        <row r="12">
          <cell r="A12" t="str">
            <v>CX. 2,10 X 1,30 X 1,70 - Pré-Moldada</v>
          </cell>
          <cell r="B12">
            <v>918.4158000000001</v>
          </cell>
          <cell r="C12">
            <v>824.47488888888893</v>
          </cell>
          <cell r="D12">
            <v>1742.8906888888891</v>
          </cell>
          <cell r="E12">
            <v>2004.3242922222223</v>
          </cell>
          <cell r="F12">
            <v>1056.1781700000001</v>
          </cell>
          <cell r="G12">
            <v>948.14612222222217</v>
          </cell>
          <cell r="H12">
            <v>2004.3242922222223</v>
          </cell>
          <cell r="I12">
            <v>1108.9870785000003</v>
          </cell>
          <cell r="J12">
            <v>995.55342833333327</v>
          </cell>
          <cell r="K12">
            <v>2104.5405068333334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"/>
      <sheetName val="Quantidade"/>
      <sheetName val="Financeiro"/>
      <sheetName val="memoria"/>
      <sheetName val="Contrato"/>
      <sheetName val="DMT ÁGUA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L1">
            <v>3</v>
          </cell>
          <cell r="N1" t="str">
            <v>#.##0,000</v>
          </cell>
          <cell r="P1" t="str">
            <v>#.##0,00</v>
          </cell>
        </row>
      </sheetData>
      <sheetData sheetId="5" refreshError="1"/>
      <sheetData sheetId="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RÇAMENTO"/>
      <sheetName val="COMPOSIÇÕES"/>
      <sheetName val="ADM.LOCAL DA OBRA"/>
      <sheetName val="BDI"/>
      <sheetName val="LSO"/>
      <sheetName val="CRONOGRAM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 1%"/>
      <sheetName val="SERVIÇOS 2%"/>
      <sheetName val="SERVIÇOS 3%"/>
      <sheetName val="SERVIÇOS 4%"/>
      <sheetName val="SERVIÇOS 5%"/>
      <sheetName val="150"/>
      <sheetName val="150 2%"/>
      <sheetName val="150 4%"/>
      <sheetName val="150 6%"/>
      <sheetName val="250"/>
      <sheetName val="250 2%"/>
      <sheetName val="250 4%"/>
      <sheetName val="250 6%"/>
      <sheetName val="300"/>
      <sheetName val="300 2%"/>
      <sheetName val="300 4%"/>
      <sheetName val="300 6%"/>
      <sheetName val="350"/>
      <sheetName val="350 2%"/>
      <sheetName val="350 4%"/>
      <sheetName val="350 6%"/>
      <sheetName val="450"/>
      <sheetName val="450 2%"/>
      <sheetName val="450 4%"/>
      <sheetName val="450 6%"/>
      <sheetName val="AS-SERVIÇOS"/>
      <sheetName val="DDG-SERVIÇOS "/>
      <sheetName val="Testes"/>
      <sheetName val="CPU ATRIUM ANTI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arametros"/>
      <sheetName val="medicao"/>
      <sheetName val="Memorial"/>
      <sheetName val="Req med"/>
      <sheetName val="Reaj"/>
      <sheetName val="Indices"/>
      <sheetName val="Req reaj"/>
    </sheetNames>
    <sheetDataSet>
      <sheetData sheetId="0" refreshError="1"/>
      <sheetData sheetId="1" refreshError="1">
        <row r="4">
          <cell r="B4" t="str">
            <v>#.##0,000</v>
          </cell>
          <cell r="C4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aramentros"/>
      <sheetName val="Orca"/>
      <sheetName val="memoria"/>
      <sheetName val="Transp"/>
      <sheetName val="Revisao"/>
    </sheetNames>
    <sheetDataSet>
      <sheetData sheetId="0" refreshError="1"/>
      <sheetData sheetId="1" refreshError="1">
        <row r="46">
          <cell r="B46">
            <v>6.4</v>
          </cell>
        </row>
        <row r="57">
          <cell r="B57">
            <v>14.4</v>
          </cell>
        </row>
        <row r="60">
          <cell r="B60">
            <v>8.4</v>
          </cell>
        </row>
        <row r="63">
          <cell r="B63">
            <v>245.4</v>
          </cell>
        </row>
      </sheetData>
      <sheetData sheetId="2" refreshError="1"/>
      <sheetData sheetId="3" refreshError="1">
        <row r="1">
          <cell r="N1">
            <v>14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ia"/>
      <sheetName val="Orcamento 1a"/>
      <sheetName val="Qunatidades"/>
      <sheetName val="Orcamento 2"/>
      <sheetName val="Orcamento"/>
      <sheetName val="Memoria"/>
      <sheetName val="RELEVÂNCIA"/>
      <sheetName val="Cron_Ruas"/>
      <sheetName val="secao"/>
      <sheetName val="Parametrizar"/>
      <sheetName val="Material"/>
      <sheetName val="Distancias"/>
      <sheetName val="Transporte"/>
      <sheetName val="Transporte Memoira"/>
      <sheetName val="Memoria (2)"/>
      <sheetName val="Servicos"/>
      <sheetName val="CAPUSER"/>
      <sheetName val="CAPUAUX"/>
      <sheetName val="mapa1"/>
      <sheetName val="mapa2"/>
      <sheetName val="MOMENTO"/>
      <sheetName val="Transp Betume"/>
      <sheetName val="Asfalto"/>
      <sheetName val="Orcamento (3)"/>
      <sheetName val="Projeto"/>
      <sheetName val="Caminhao"/>
      <sheetName val="Insumos"/>
      <sheetName val="sicro2"/>
      <sheetName val="Plan1"/>
    </sheetNames>
    <sheetDataSet>
      <sheetData sheetId="0"/>
      <sheetData sheetId="1"/>
      <sheetData sheetId="2"/>
      <sheetData sheetId="3"/>
      <sheetData sheetId="4">
        <row r="1">
          <cell r="D1">
            <v>3</v>
          </cell>
        </row>
        <row r="4">
          <cell r="B4" t="str">
            <v>GOVERNO DO ESTADO DO PIAUÍ</v>
          </cell>
        </row>
        <row r="5">
          <cell r="B5" t="str">
            <v>SECRETARIA DA INFRAESTRUTURA DO ESTADO DO PIAUÍ - SEINFRA</v>
          </cell>
        </row>
        <row r="6">
          <cell r="B6" t="str">
            <v xml:space="preserve">PLANILHA ORÇAMENTÁRIA </v>
          </cell>
        </row>
        <row r="7">
          <cell r="B7" t="str">
            <v>SERVIÇO : LIGAÇÃO DO ENTR. PI (SÃO RAIMUNDO NONATO)/ MUSEU AMERICAN0/UNIVASF</v>
          </cell>
        </row>
        <row r="8">
          <cell r="B8" t="str">
            <v>Extensão: 2,160 km</v>
          </cell>
        </row>
        <row r="9">
          <cell r="B9" t="str">
            <v>Tabela de Referência: Sicro2 Região Nordeste-PI-Novembro-2012 BDI=26,70%.</v>
          </cell>
        </row>
        <row r="11">
          <cell r="B11" t="str">
            <v>ITEM</v>
          </cell>
          <cell r="C11" t="str">
            <v>CÓDIGO</v>
          </cell>
          <cell r="D11" t="str">
            <v>DISCRIMINAÇÃO</v>
          </cell>
          <cell r="E11" t="str">
            <v>UNID.</v>
          </cell>
          <cell r="F11" t="str">
            <v>QUANTIDADE</v>
          </cell>
          <cell r="G11" t="str">
            <v>CUSTO (R$)</v>
          </cell>
        </row>
        <row r="12">
          <cell r="G12" t="str">
            <v>UNITÁRIO</v>
          </cell>
          <cell r="H12" t="str">
            <v>PARCIAL</v>
          </cell>
          <cell r="I12" t="str">
            <v>TOTAL</v>
          </cell>
        </row>
        <row r="13">
          <cell r="B13" t="str">
            <v>1.0</v>
          </cell>
          <cell r="D13" t="str">
            <v>SERVIÇOS PRELIMINARES</v>
          </cell>
          <cell r="I13">
            <v>16041.32</v>
          </cell>
        </row>
        <row r="14">
          <cell r="B14" t="str">
            <v>1.1</v>
          </cell>
          <cell r="C14" t="str">
            <v>Comp 01</v>
          </cell>
          <cell r="D14" t="str">
            <v>Mobilização e desmobilização de equipamentos</v>
          </cell>
          <cell r="E14" t="str">
            <v>und</v>
          </cell>
          <cell r="F14">
            <v>1</v>
          </cell>
          <cell r="G14">
            <v>1</v>
          </cell>
          <cell r="H14">
            <v>1</v>
          </cell>
        </row>
        <row r="15">
          <cell r="B15" t="str">
            <v>1.2</v>
          </cell>
          <cell r="C15" t="str">
            <v>Comp 02</v>
          </cell>
          <cell r="D15" t="str">
            <v>Instalação de canteiro de obra e acampamento</v>
          </cell>
          <cell r="E15" t="str">
            <v>m²</v>
          </cell>
          <cell r="F15">
            <v>72</v>
          </cell>
          <cell r="G15">
            <v>1</v>
          </cell>
          <cell r="H15">
            <v>72</v>
          </cell>
        </row>
        <row r="16">
          <cell r="B16" t="str">
            <v>1.3</v>
          </cell>
          <cell r="C16" t="str">
            <v>Comp 03</v>
          </cell>
          <cell r="D16" t="str">
            <v xml:space="preserve">Placa de identificação da obra (2X3) - modelo DER-PI </v>
          </cell>
          <cell r="E16" t="str">
            <v>m²</v>
          </cell>
          <cell r="F16">
            <v>8</v>
          </cell>
          <cell r="G16">
            <v>1996.04</v>
          </cell>
          <cell r="H16">
            <v>15968.32</v>
          </cell>
        </row>
        <row r="17">
          <cell r="F17">
            <v>0</v>
          </cell>
        </row>
        <row r="18">
          <cell r="B18" t="str">
            <v>2.0</v>
          </cell>
          <cell r="D18" t="str">
            <v>SERVIÇOS DE TERRAPLENAGEM</v>
          </cell>
          <cell r="F18">
            <v>0</v>
          </cell>
          <cell r="I18">
            <v>131549.78</v>
          </cell>
        </row>
        <row r="19">
          <cell r="B19" t="str">
            <v>2.1</v>
          </cell>
          <cell r="C19" t="str">
            <v>2 S 01 100 11</v>
          </cell>
          <cell r="D19" t="str">
            <v>Escavação, carga e transp. de mat. de 1ª cat. com DMT de 400 a 600m com carregadeira</v>
          </cell>
          <cell r="E19" t="str">
            <v>m³</v>
          </cell>
          <cell r="F19">
            <v>457.66</v>
          </cell>
          <cell r="G19">
            <v>8.4</v>
          </cell>
          <cell r="H19">
            <v>3844.34</v>
          </cell>
        </row>
        <row r="20">
          <cell r="B20" t="str">
            <v>2.2</v>
          </cell>
          <cell r="C20" t="str">
            <v>2 S 01 100 12</v>
          </cell>
          <cell r="D20" t="str">
            <v>Escavação, carga e transp. de mat. de 1ª cat. com DMT de 600 a 800m com carregadeira</v>
          </cell>
          <cell r="E20" t="str">
            <v>m³</v>
          </cell>
          <cell r="F20">
            <v>686.49</v>
          </cell>
          <cell r="G20">
            <v>8.7899999999999991</v>
          </cell>
          <cell r="H20">
            <v>6034.24</v>
          </cell>
        </row>
        <row r="21">
          <cell r="B21" t="str">
            <v>2.3</v>
          </cell>
          <cell r="C21" t="str">
            <v>2 S 01 100 13</v>
          </cell>
          <cell r="D21" t="str">
            <v>Escavação, carga e transp. de mat. de 1ª cat. com DMT de 800 a 1000m com carregadeira</v>
          </cell>
          <cell r="E21" t="str">
            <v>m³</v>
          </cell>
          <cell r="F21">
            <v>9935.6879999999983</v>
          </cell>
          <cell r="G21">
            <v>9.4</v>
          </cell>
          <cell r="H21">
            <v>93395.46</v>
          </cell>
        </row>
        <row r="22">
          <cell r="B22" t="str">
            <v>2.4</v>
          </cell>
          <cell r="C22" t="str">
            <v>2 S 01 511 00</v>
          </cell>
          <cell r="D22" t="str">
            <v>Compactação de aterro à 100% do Proctor Normal</v>
          </cell>
          <cell r="E22" t="str">
            <v>m³</v>
          </cell>
          <cell r="F22">
            <v>8863.870399999998</v>
          </cell>
          <cell r="G22">
            <v>3.19</v>
          </cell>
          <cell r="H22">
            <v>28275.74</v>
          </cell>
        </row>
        <row r="23">
          <cell r="B23" t="str">
            <v>2.5</v>
          </cell>
          <cell r="C23" t="str">
            <v>1 A 00 201 70</v>
          </cell>
          <cell r="D23" t="str">
            <v>Transporte Local c/ Caminhão Tanque rod. não pav. c/ DMT = 35,000 Km, p/ água (terraplenagem)</v>
          </cell>
          <cell r="E23" t="str">
            <v>tkm</v>
          </cell>
          <cell r="F23">
            <v>0</v>
          </cell>
          <cell r="G23">
            <v>1.29</v>
          </cell>
          <cell r="H23">
            <v>0</v>
          </cell>
        </row>
        <row r="24">
          <cell r="F24">
            <v>0</v>
          </cell>
        </row>
        <row r="25">
          <cell r="B25" t="str">
            <v>3.0</v>
          </cell>
          <cell r="D25" t="str">
            <v>PAVIMENTAÇÃO</v>
          </cell>
          <cell r="F25">
            <v>0</v>
          </cell>
          <cell r="I25">
            <v>170721.92000000001</v>
          </cell>
        </row>
        <row r="26">
          <cell r="D26" t="str">
            <v>SERVIÇOS</v>
          </cell>
          <cell r="F26">
            <v>0</v>
          </cell>
        </row>
        <row r="27">
          <cell r="B27" t="str">
            <v>3.1</v>
          </cell>
          <cell r="C27" t="str">
            <v>2 S 02 110 00</v>
          </cell>
          <cell r="D27" t="str">
            <v>Regularização do subleito</v>
          </cell>
          <cell r="E27" t="str">
            <v>m²</v>
          </cell>
          <cell r="F27">
            <v>7084</v>
          </cell>
          <cell r="G27">
            <v>0.83</v>
          </cell>
          <cell r="H27">
            <v>5879.72</v>
          </cell>
        </row>
        <row r="28">
          <cell r="B28" t="str">
            <v>3.2</v>
          </cell>
          <cell r="C28" t="str">
            <v>2 S 02 200 00</v>
          </cell>
          <cell r="D28" t="str">
            <v>Base de solo estabilizado granulometricamente sem mistura (e = 20cm)</v>
          </cell>
          <cell r="E28" t="str">
            <v>m³</v>
          </cell>
          <cell r="F28">
            <v>1372.4</v>
          </cell>
          <cell r="G28">
            <v>12</v>
          </cell>
          <cell r="H28">
            <v>16468.8</v>
          </cell>
        </row>
        <row r="29">
          <cell r="B29" t="str">
            <v>3.3</v>
          </cell>
          <cell r="C29" t="str">
            <v>2 S 02 300 00</v>
          </cell>
          <cell r="D29" t="str">
            <v>Imprimação</v>
          </cell>
          <cell r="E29" t="str">
            <v>m²</v>
          </cell>
          <cell r="F29">
            <v>15151.296</v>
          </cell>
          <cell r="G29">
            <v>0.27</v>
          </cell>
          <cell r="H29">
            <v>4090.84</v>
          </cell>
        </row>
        <row r="30">
          <cell r="B30" t="str">
            <v>3.4</v>
          </cell>
          <cell r="C30" t="str">
            <v>2 S 02 500 52 Modif.</v>
          </cell>
          <cell r="D30" t="str">
            <v>Tratamento superficial simple (TSS) com banho final - Acostamento (Brita Adquirida)</v>
          </cell>
          <cell r="E30" t="str">
            <v>m²</v>
          </cell>
          <cell r="F30">
            <v>6160</v>
          </cell>
          <cell r="G30">
            <v>0.84000000000000008</v>
          </cell>
          <cell r="H30">
            <v>5174.3999999999996</v>
          </cell>
        </row>
        <row r="31">
          <cell r="B31" t="str">
            <v>3.5</v>
          </cell>
          <cell r="C31" t="str">
            <v>2 S 02 501 52 Modif.</v>
          </cell>
          <cell r="D31" t="str">
            <v>Tratamento superficial duplo (TSD) com banho final - Pista de Rolamento (Brita Adquirida)</v>
          </cell>
          <cell r="E31" t="str">
            <v>t</v>
          </cell>
          <cell r="F31">
            <v>6160</v>
          </cell>
          <cell r="G31">
            <v>2.46</v>
          </cell>
          <cell r="H31">
            <v>15153.6</v>
          </cell>
        </row>
        <row r="32">
          <cell r="B32" t="str">
            <v>3.6</v>
          </cell>
          <cell r="C32" t="str">
            <v>1 A 00 717 00 Modif.</v>
          </cell>
          <cell r="D32" t="str">
            <v>Brita Comercial</v>
          </cell>
          <cell r="E32" t="str">
            <v>m3</v>
          </cell>
          <cell r="F32">
            <v>18.18</v>
          </cell>
          <cell r="G32">
            <v>72.63</v>
          </cell>
          <cell r="H32">
            <v>1320.41</v>
          </cell>
        </row>
        <row r="33">
          <cell r="B33" t="str">
            <v>3.7</v>
          </cell>
          <cell r="C33" t="str">
            <v>Mat. 01</v>
          </cell>
          <cell r="D33" t="str">
            <v>Aquisição de asfalto diluído CM-30, para imprimação</v>
          </cell>
          <cell r="E33" t="str">
            <v>t</v>
          </cell>
          <cell r="F33">
            <v>20.94</v>
          </cell>
          <cell r="G33">
            <v>2876.18</v>
          </cell>
          <cell r="H33">
            <v>60227.199999999997</v>
          </cell>
        </row>
        <row r="34">
          <cell r="B34" t="str">
            <v>3.8</v>
          </cell>
          <cell r="C34" t="str">
            <v>Mat. 02</v>
          </cell>
          <cell r="D34" t="str">
            <v>Aquisição de emulsão asfáltica RR-2C, para TSS e TSD</v>
          </cell>
          <cell r="E34" t="str">
            <v>t</v>
          </cell>
          <cell r="F34">
            <v>0</v>
          </cell>
          <cell r="G34">
            <v>1667.88</v>
          </cell>
          <cell r="H34">
            <v>0</v>
          </cell>
        </row>
        <row r="35">
          <cell r="B35" t="str">
            <v>3.9</v>
          </cell>
          <cell r="C35" t="str">
            <v>2 S 09 001 05</v>
          </cell>
          <cell r="D35" t="str">
            <v>Transporte Local c/ Caminhão Basculante 10m³ rod. não pav. c/ DMT = 9,800 Km, p/ solo jazida (base)</v>
          </cell>
          <cell r="E35" t="str">
            <v>tkm</v>
          </cell>
          <cell r="F35">
            <v>0</v>
          </cell>
          <cell r="G35">
            <v>0.88</v>
          </cell>
          <cell r="H35">
            <v>0</v>
          </cell>
        </row>
        <row r="36">
          <cell r="B36" t="str">
            <v>3.10</v>
          </cell>
          <cell r="C36" t="str">
            <v>1 A 00 201 70</v>
          </cell>
          <cell r="D36" t="str">
            <v>Transporte Local c/ Caminhão Tanque rod. não pav. c/ DMT = 35,000 Km, p/ água (regularização)</v>
          </cell>
          <cell r="E36" t="str">
            <v>tkm</v>
          </cell>
          <cell r="F36">
            <v>4462.8500000000004</v>
          </cell>
          <cell r="G36">
            <v>1.29</v>
          </cell>
          <cell r="H36">
            <v>5757.07</v>
          </cell>
        </row>
        <row r="37">
          <cell r="B37" t="str">
            <v>3.11</v>
          </cell>
          <cell r="C37" t="str">
            <v>1 A 00 201 70</v>
          </cell>
          <cell r="D37" t="str">
            <v>Transporte Local c/ Caminhão Tanque rod. não pav. c/ DMT = 35,000 Km, p/ água (base)</v>
          </cell>
          <cell r="E37" t="str">
            <v>tkm</v>
          </cell>
          <cell r="F37">
            <v>7685.3</v>
          </cell>
          <cell r="G37">
            <v>1.29</v>
          </cell>
          <cell r="H37">
            <v>9914.0300000000007</v>
          </cell>
        </row>
        <row r="38">
          <cell r="B38" t="str">
            <v>3.12</v>
          </cell>
          <cell r="C38" t="str">
            <v>Transp. 01</v>
          </cell>
          <cell r="D38" t="str">
            <v>Transporte Comercial de Mat. Betuminoso à Frio com  DMT = 904,000 Km, p/ CM-30 (imprimação)</v>
          </cell>
          <cell r="E38" t="str">
            <v>t</v>
          </cell>
          <cell r="F38">
            <v>20.94</v>
          </cell>
          <cell r="G38">
            <v>393.8</v>
          </cell>
          <cell r="H38">
            <v>8246.17</v>
          </cell>
        </row>
        <row r="39">
          <cell r="B39" t="str">
            <v>3.13</v>
          </cell>
          <cell r="C39" t="str">
            <v>Transp. 01</v>
          </cell>
          <cell r="D39" t="str">
            <v>Transporte Comercial de Mat. Betuminoso à Frio com  DMT = 904,000 Km, p/ RR-2C (TSS e TSD)</v>
          </cell>
          <cell r="E39" t="str">
            <v>t</v>
          </cell>
          <cell r="F39">
            <v>0</v>
          </cell>
          <cell r="G39">
            <v>393.8</v>
          </cell>
          <cell r="H39">
            <v>0</v>
          </cell>
        </row>
        <row r="40">
          <cell r="B40" t="str">
            <v>3.14</v>
          </cell>
          <cell r="C40" t="str">
            <v>2 S 09 002 90</v>
          </cell>
          <cell r="D40" t="str">
            <v>Transporte Comercial c/ Caminhão Basculante 10m³ rod. pav. c/ DMT = 281,080 Km, p/ Brita (TSS/TSD)</v>
          </cell>
          <cell r="E40" t="str">
            <v>tkm</v>
          </cell>
          <cell r="F40">
            <v>85532.64</v>
          </cell>
          <cell r="G40">
            <v>0.45</v>
          </cell>
          <cell r="H40">
            <v>38489.68</v>
          </cell>
        </row>
        <row r="41">
          <cell r="B41" t="str">
            <v>3.15</v>
          </cell>
          <cell r="C41" t="str">
            <v>2 S 09 002 91</v>
          </cell>
          <cell r="D41" t="str">
            <v>Transporte Comercial c/ Caminhão Basculante 10m³ rod. pav. c/ DMT = 281,080 Km, p/ Brita (TSS/TSD)</v>
          </cell>
          <cell r="E41" t="str">
            <v>tkm</v>
          </cell>
          <cell r="F41">
            <v>0</v>
          </cell>
          <cell r="G41">
            <v>0.47</v>
          </cell>
          <cell r="H41">
            <v>0</v>
          </cell>
        </row>
        <row r="42">
          <cell r="F42">
            <v>0</v>
          </cell>
        </row>
        <row r="43">
          <cell r="B43" t="str">
            <v>4.0</v>
          </cell>
          <cell r="D43" t="str">
            <v>OBRAS DE ARTE CORRENTES</v>
          </cell>
          <cell r="F43">
            <v>0</v>
          </cell>
          <cell r="I43">
            <v>24305</v>
          </cell>
        </row>
        <row r="44">
          <cell r="B44" t="str">
            <v>4.1</v>
          </cell>
          <cell r="C44" t="str">
            <v>2 S 04 100 53</v>
          </cell>
          <cell r="D44" t="str">
            <v>Corpo BSTC D=1,00 m AC/BC/PC</v>
          </cell>
          <cell r="E44" t="str">
            <v>m</v>
          </cell>
          <cell r="F44">
            <v>14</v>
          </cell>
          <cell r="G44">
            <v>806.37</v>
          </cell>
          <cell r="H44">
            <v>11289.18</v>
          </cell>
        </row>
        <row r="45">
          <cell r="B45" t="str">
            <v>4.2</v>
          </cell>
          <cell r="C45" t="str">
            <v>2 S 04 101 53</v>
          </cell>
          <cell r="D45" t="str">
            <v>Boca BSTC D=1,00 m normal AC/BC/PC</v>
          </cell>
          <cell r="E45" t="str">
            <v>und</v>
          </cell>
          <cell r="F45">
            <v>4</v>
          </cell>
          <cell r="G45">
            <v>2430.1999999999998</v>
          </cell>
          <cell r="H45">
            <v>9720.7999999999993</v>
          </cell>
        </row>
        <row r="46">
          <cell r="B46" t="str">
            <v>4.7</v>
          </cell>
          <cell r="C46" t="str">
            <v>2 S 09 002 91</v>
          </cell>
          <cell r="D46" t="str">
            <v>Transporte Comercial c/ Caminhão Basculante 10m³ rod. pav., p/ Brita (OAC)</v>
          </cell>
          <cell r="E46" t="str">
            <v>tkm</v>
          </cell>
          <cell r="F46">
            <v>3064.26</v>
          </cell>
          <cell r="G46">
            <v>0.47</v>
          </cell>
          <cell r="H46">
            <v>1440.2</v>
          </cell>
        </row>
        <row r="47">
          <cell r="B47" t="str">
            <v>4.8</v>
          </cell>
          <cell r="C47" t="str">
            <v>2 S 09 002 91</v>
          </cell>
          <cell r="D47" t="str">
            <v>Transporte Comercial c/ Caminhão Basculante 10m³ rod. pav., p/ Rachão (OAC)</v>
          </cell>
          <cell r="E47" t="str">
            <v>tkm</v>
          </cell>
          <cell r="F47">
            <v>1005.48</v>
          </cell>
          <cell r="G47">
            <v>0.47</v>
          </cell>
          <cell r="H47">
            <v>472.57</v>
          </cell>
        </row>
        <row r="48">
          <cell r="B48" t="str">
            <v>4.12</v>
          </cell>
          <cell r="C48" t="str">
            <v>2 S 09 001 05</v>
          </cell>
          <cell r="D48" t="str">
            <v>Transporte Comercial c/ Caminhão Basculante 10m³ rod. pav., p/ Areia (OAC)</v>
          </cell>
          <cell r="E48" t="str">
            <v>tkm</v>
          </cell>
          <cell r="F48">
            <v>1570.74</v>
          </cell>
          <cell r="G48">
            <v>0.88</v>
          </cell>
          <cell r="H48">
            <v>1382.25</v>
          </cell>
        </row>
        <row r="50">
          <cell r="B50" t="str">
            <v>5.0</v>
          </cell>
          <cell r="D50" t="str">
            <v>DRENAGEM SUPERFICIAL</v>
          </cell>
          <cell r="I50">
            <v>52598.97</v>
          </cell>
        </row>
        <row r="51">
          <cell r="B51" t="str">
            <v>5.1</v>
          </cell>
          <cell r="C51" t="str">
            <v>2 S 04 910 55</v>
          </cell>
          <cell r="D51" t="str">
            <v>Meio-fio de concreto - MFC 05</v>
          </cell>
          <cell r="E51" t="str">
            <v>m</v>
          </cell>
          <cell r="F51">
            <v>600</v>
          </cell>
          <cell r="G51">
            <v>33.83</v>
          </cell>
          <cell r="H51">
            <v>20298</v>
          </cell>
        </row>
        <row r="52">
          <cell r="B52" t="str">
            <v>5.2</v>
          </cell>
          <cell r="C52" t="str">
            <v>2 S 04 900 52</v>
          </cell>
          <cell r="D52" t="str">
            <v>Sarjeta triangular de concreto - STC 02</v>
          </cell>
          <cell r="E52" t="str">
            <v>m</v>
          </cell>
          <cell r="F52">
            <v>100</v>
          </cell>
          <cell r="G52">
            <v>44.55</v>
          </cell>
          <cell r="H52">
            <v>4455</v>
          </cell>
        </row>
        <row r="53">
          <cell r="B53" t="str">
            <v>5.3</v>
          </cell>
          <cell r="C53" t="str">
            <v>2 S 04 942 52</v>
          </cell>
          <cell r="D53" t="str">
            <v>Entrada d'água - EDA 02</v>
          </cell>
          <cell r="E53" t="str">
            <v>und</v>
          </cell>
          <cell r="F53">
            <v>15</v>
          </cell>
          <cell r="G53">
            <v>57.44</v>
          </cell>
          <cell r="H53">
            <v>861.6</v>
          </cell>
        </row>
        <row r="54">
          <cell r="B54" t="str">
            <v>5.4</v>
          </cell>
          <cell r="C54" t="str">
            <v>2 S 04 940 52</v>
          </cell>
          <cell r="D54" t="str">
            <v>Descida d'água tipo rap.canal retang.- DAR 02</v>
          </cell>
          <cell r="E54" t="str">
            <v>m</v>
          </cell>
          <cell r="F54">
            <v>37.5</v>
          </cell>
          <cell r="G54">
            <v>89.69</v>
          </cell>
          <cell r="H54">
            <v>3363.37</v>
          </cell>
        </row>
        <row r="55">
          <cell r="B55" t="str">
            <v>5.5</v>
          </cell>
          <cell r="C55" t="str">
            <v>2 S 09 002 91</v>
          </cell>
          <cell r="D55" t="str">
            <v>Transporte Comercial c/ Caminhão Basculante 10m³ rod. pav., p/ Brita (Drenagem)</v>
          </cell>
          <cell r="E55" t="str">
            <v>tkm</v>
          </cell>
          <cell r="F55">
            <v>25077.43</v>
          </cell>
          <cell r="G55">
            <v>0.47</v>
          </cell>
          <cell r="H55">
            <v>11786.39</v>
          </cell>
        </row>
        <row r="56">
          <cell r="B56" t="str">
            <v>5.6</v>
          </cell>
          <cell r="C56" t="str">
            <v>2 S 09 002 05</v>
          </cell>
          <cell r="D56" t="str">
            <v>Transporte Comercial c/ Caminhão Basculante 10m³ rod. pav., p/ Areia (Drenagem)</v>
          </cell>
          <cell r="E56" t="str">
            <v>tkm</v>
          </cell>
          <cell r="F56">
            <v>17151.61</v>
          </cell>
          <cell r="G56">
            <v>0.69</v>
          </cell>
          <cell r="H56">
            <v>11834.61</v>
          </cell>
        </row>
        <row r="58">
          <cell r="B58" t="str">
            <v>6.0</v>
          </cell>
          <cell r="D58" t="str">
            <v>SINALIZAÇÃO E OBRAS COMPLEMENTARES</v>
          </cell>
          <cell r="I58">
            <v>76281.08</v>
          </cell>
        </row>
        <row r="59">
          <cell r="B59" t="str">
            <v>6.1</v>
          </cell>
          <cell r="C59" t="str">
            <v>4 S 06 100 21</v>
          </cell>
          <cell r="D59" t="str">
            <v>Pintura faixa - tinta base acrílica p/ 2 anos</v>
          </cell>
          <cell r="E59" t="str">
            <v>m²</v>
          </cell>
          <cell r="F59">
            <v>756</v>
          </cell>
          <cell r="G59">
            <v>18.260000000000002</v>
          </cell>
          <cell r="H59">
            <v>13804.56</v>
          </cell>
        </row>
        <row r="60">
          <cell r="B60" t="str">
            <v>6.2</v>
          </cell>
          <cell r="C60" t="str">
            <v>4 S 06 200 02</v>
          </cell>
          <cell r="D60" t="str">
            <v xml:space="preserve">Forn. e implantação placa sinaliz. tot. refletiva </v>
          </cell>
          <cell r="E60" t="str">
            <v>m²</v>
          </cell>
          <cell r="F60">
            <v>15.12</v>
          </cell>
          <cell r="G60">
            <v>354.74</v>
          </cell>
          <cell r="H60">
            <v>5363.66</v>
          </cell>
        </row>
        <row r="61">
          <cell r="B61" t="str">
            <v>6.3</v>
          </cell>
          <cell r="C61" t="str">
            <v>4 S 06 121 11</v>
          </cell>
          <cell r="D61" t="str">
            <v xml:space="preserve">Forn. e colocação de tachão reflet. bidirecional </v>
          </cell>
          <cell r="E61" t="str">
            <v>und</v>
          </cell>
          <cell r="F61">
            <v>360</v>
          </cell>
          <cell r="G61">
            <v>64.67</v>
          </cell>
          <cell r="H61">
            <v>23281.200000000001</v>
          </cell>
        </row>
        <row r="62">
          <cell r="B62" t="str">
            <v>6.4</v>
          </cell>
          <cell r="C62" t="str">
            <v>4 S 06 121 01</v>
          </cell>
          <cell r="D62" t="str">
            <v xml:space="preserve">Forn. e colocação de tacha reflet. bidirecional </v>
          </cell>
          <cell r="E62" t="str">
            <v>und</v>
          </cell>
          <cell r="F62">
            <v>432</v>
          </cell>
          <cell r="G62">
            <v>24.59</v>
          </cell>
          <cell r="H62">
            <v>10622.88</v>
          </cell>
        </row>
        <row r="63">
          <cell r="B63" t="str">
            <v>6.5</v>
          </cell>
          <cell r="C63" t="str">
            <v>-</v>
          </cell>
          <cell r="D63" t="str">
            <v>Pórtico metálico com placas indicativas</v>
          </cell>
          <cell r="E63" t="str">
            <v>und</v>
          </cell>
          <cell r="F63">
            <v>1</v>
          </cell>
          <cell r="G63">
            <v>15360.78</v>
          </cell>
          <cell r="H63">
            <v>15360.78</v>
          </cell>
        </row>
        <row r="64">
          <cell r="B64" t="str">
            <v>6.6</v>
          </cell>
          <cell r="C64" t="str">
            <v>2 S 06 410 00</v>
          </cell>
          <cell r="D64" t="str">
            <v>Cercas de arame farpado com suportes de madeira</v>
          </cell>
          <cell r="E64" t="str">
            <v>m</v>
          </cell>
          <cell r="F64">
            <v>480</v>
          </cell>
          <cell r="G64">
            <v>16.350000000000001</v>
          </cell>
          <cell r="H64">
            <v>7848</v>
          </cell>
        </row>
        <row r="67">
          <cell r="G67" t="str">
            <v>TOTAL GERAL :</v>
          </cell>
          <cell r="I67">
            <v>471498.07</v>
          </cell>
        </row>
        <row r="68">
          <cell r="C68" t="str">
            <v>ESTE ORÇAMENTO IMPORTA EM R$ 471.498,07 (  ------------------------------------------------------------------- ).</v>
          </cell>
        </row>
        <row r="71">
          <cell r="C71" t="str">
            <v>OBS. : Tabela de Referência: Sicro2 Região Nordeste-PI-Novembro-2012 BDI=26,70%, ANP de Novembro/2012 p/ Material Betumino e IS Nº 2, de 18/01/2011 p/ Transp. Mat. Betuminoso.</v>
          </cell>
        </row>
      </sheetData>
      <sheetData sheetId="5">
        <row r="1">
          <cell r="I1">
            <v>8</v>
          </cell>
        </row>
      </sheetData>
      <sheetData sheetId="6"/>
      <sheetData sheetId="7"/>
      <sheetData sheetId="8"/>
      <sheetData sheetId="9">
        <row r="25">
          <cell r="E25">
            <v>2</v>
          </cell>
        </row>
        <row r="28">
          <cell r="D28" t="str">
            <v>UNIDADES - PARÂMETROS:</v>
          </cell>
        </row>
        <row r="29">
          <cell r="D29" t="str">
            <v>% Área</v>
          </cell>
          <cell r="E29" t="str">
            <v>-</v>
          </cell>
        </row>
        <row r="30">
          <cell r="D30" t="str">
            <v>Área</v>
          </cell>
          <cell r="E30" t="str">
            <v>m²</v>
          </cell>
        </row>
        <row r="31">
          <cell r="D31" t="str">
            <v>Coeficiente</v>
          </cell>
          <cell r="E31" t="str">
            <v>-</v>
          </cell>
        </row>
        <row r="32">
          <cell r="D32" t="str">
            <v>Densidade</v>
          </cell>
          <cell r="E32" t="str">
            <v>t/m³</v>
          </cell>
        </row>
        <row r="33">
          <cell r="D33" t="str">
            <v>DMT</v>
          </cell>
          <cell r="E33" t="str">
            <v>Km</v>
          </cell>
        </row>
        <row r="34">
          <cell r="D34" t="str">
            <v>Empolamento</v>
          </cell>
          <cell r="E34" t="str">
            <v>-</v>
          </cell>
        </row>
        <row r="35">
          <cell r="D35" t="str">
            <v>Entronc.</v>
          </cell>
          <cell r="E35" t="str">
            <v>m²</v>
          </cell>
        </row>
        <row r="36">
          <cell r="D36" t="str">
            <v>Escavação</v>
          </cell>
          <cell r="E36" t="str">
            <v>m³</v>
          </cell>
        </row>
        <row r="37">
          <cell r="D37" t="str">
            <v>Espessura</v>
          </cell>
          <cell r="E37" t="str">
            <v>m</v>
          </cell>
        </row>
        <row r="38">
          <cell r="D38" t="str">
            <v>Extensão</v>
          </cell>
          <cell r="E38" t="str">
            <v>m</v>
          </cell>
        </row>
        <row r="39">
          <cell r="D39" t="str">
            <v>Largura</v>
          </cell>
          <cell r="E39" t="str">
            <v>m</v>
          </cell>
        </row>
        <row r="40">
          <cell r="D40" t="str">
            <v>Largura Acost.</v>
          </cell>
          <cell r="E40" t="str">
            <v>m</v>
          </cell>
        </row>
        <row r="41">
          <cell r="D41" t="str">
            <v>Largura Pista</v>
          </cell>
          <cell r="E41" t="str">
            <v>m</v>
          </cell>
        </row>
        <row r="42">
          <cell r="D42" t="str">
            <v>Transporte</v>
          </cell>
          <cell r="E42" t="str">
            <v>tkm</v>
          </cell>
        </row>
        <row r="43">
          <cell r="D43" t="str">
            <v>Unidade</v>
          </cell>
        </row>
        <row r="44">
          <cell r="D44" t="str">
            <v>Volume</v>
          </cell>
          <cell r="E44" t="str">
            <v>m³</v>
          </cell>
        </row>
        <row r="45">
          <cell r="D45" t="str">
            <v>Volume 1</v>
          </cell>
          <cell r="E45" t="str">
            <v>m³</v>
          </cell>
        </row>
        <row r="46">
          <cell r="D46" t="str">
            <v>Volume 2</v>
          </cell>
          <cell r="E46" t="str">
            <v>m³</v>
          </cell>
        </row>
        <row r="47">
          <cell r="D47" t="str">
            <v>Volume Total</v>
          </cell>
          <cell r="E47" t="str">
            <v>m³</v>
          </cell>
        </row>
        <row r="53">
          <cell r="D53" t="str">
            <v>xxxxxxxxxxxxxxxxxxxxxxxx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comp1"/>
      <sheetName val="comp2"/>
      <sheetName val="comp3"/>
      <sheetName val="comp4"/>
      <sheetName val="comp5"/>
      <sheetName val="comp6"/>
      <sheetName val="comp7"/>
      <sheetName val="comp8"/>
      <sheetName val="comp9"/>
      <sheetName val="comp10"/>
      <sheetName val="Pontes"/>
      <sheetName val="orç"/>
      <sheetName val="Cust_Hor_Eqp_Vtr"/>
      <sheetName val="Custo de materiais"/>
      <sheetName val="custo de mão-de-obra"/>
      <sheetName val="Distancias trecho 1"/>
      <sheetName val="TRANSPORTES trecho 1"/>
      <sheetName val="Distancias trecho 2"/>
      <sheetName val="TRANSPORTES trecho 2"/>
      <sheetName val="Distancia trecho 3"/>
      <sheetName val="TRANSPORTES trecho 3"/>
      <sheetName val="Mem Cálc mob_desmob"/>
      <sheetName val="Desmat"/>
      <sheetName val="Esc. carga transp 1ª cat 50 m"/>
      <sheetName val="ECT 200&lt;DMT&lt;400"/>
      <sheetName val="ECT 1800&lt;DMT&lt;2000"/>
      <sheetName val="ECT 2000&lt;DMT&lt;3000"/>
      <sheetName val="ECT 3000&lt;DMT&lt;5000"/>
      <sheetName val="Compact 95%"/>
      <sheetName val="Compact 100% "/>
      <sheetName val="Regul subleito"/>
      <sheetName val="Subbase de solo est."/>
      <sheetName val="Limp Cam Veg"/>
      <sheetName val="Expurgo de jazida (aux)"/>
      <sheetName val="EC mat jazida (aux)"/>
      <sheetName val="Base de solo est. "/>
      <sheetName val="EC mat jazida (aux) (3)"/>
      <sheetName val="Limp Cam Veg (2)"/>
      <sheetName val="Expurgo de jazida (aux) (2)"/>
      <sheetName val="EC mat jazida (aux) (2)"/>
      <sheetName val="Imprimação"/>
      <sheetName val="TSS"/>
      <sheetName val="TSD"/>
      <sheetName val="Transp Mat jaz"/>
      <sheetName val="Transp de brita"/>
      <sheetName val="Sarjeta STC05"/>
      <sheetName val="Dreno longitudinal DPS"/>
      <sheetName val="Boca de Saida BSD 03"/>
      <sheetName val="Meio Fio "/>
      <sheetName val="Descida d´água DAR 02"/>
      <sheetName val="Compactação manual (aux)"/>
      <sheetName val="Esc. man. vala mat 1a cat (aux)"/>
      <sheetName val="Entrada dágua  EDA02"/>
      <sheetName val="Dissip energia DES 01"/>
      <sheetName val="Dissip energia DES 02"/>
      <sheetName val="Alvenaria pedra argamass"/>
      <sheetName val="BSTC 0,80 m"/>
      <sheetName val="Dente p_ bueiro s 0,80m"/>
      <sheetName val="Boca BSTC 0,80 m"/>
      <sheetName val="BSTC 1m"/>
      <sheetName val="Dente p_ bueiro s 1,00m"/>
      <sheetName val="BocaBSTC 1m "/>
      <sheetName val="BDTC 1m"/>
      <sheetName val="Dente p_ bueiro d 1,00m"/>
      <sheetName val="Boca BDTC 1m"/>
      <sheetName val="BTTC 1m"/>
      <sheetName val="Dente p_ bueiro T 1,00m"/>
      <sheetName val="Boca BTTC 1m"/>
      <sheetName val="BDCC 1,5x1,5 m"/>
      <sheetName val="Boca BDCC 1,5x1,5"/>
      <sheetName val="BTCC 1,5 x 1,5"/>
      <sheetName val="Boca BTCC 1,5x1,5 m "/>
      <sheetName val="Argamassa ci_ar"/>
      <sheetName val="Escoramento de Bueiro cel."/>
      <sheetName val="Conf e lanç conc magro (aux)"/>
      <sheetName val="Concreto 10MPa Conf Lanc  (aux)"/>
      <sheetName val="Concreto cicl. 12MPa (aux)"/>
      <sheetName val="Concreto 12MPa Conf Lanc (aux)"/>
      <sheetName val="Concreto 15MPa Conf Lanc (aux)"/>
      <sheetName val="Pintura faixa"/>
      <sheetName val="Pintura setas e zeb"/>
      <sheetName val="Tacha reflet"/>
      <sheetName val="Enleivamento"/>
      <sheetName val="Cerca arame"/>
      <sheetName val="Defensa dupla"/>
      <sheetName val="Caiação"/>
      <sheetName val="Passeio concreto"/>
      <sheetName val="Plantio arbustos"/>
      <sheetName val="Revest veg c grama leiva"/>
      <sheetName val="Revest veg c mudas"/>
      <sheetName val="Regul mec faixa dom"/>
      <sheetName val="ECT 50&lt;DMT&lt;200 escv"/>
      <sheetName val="ECT 200&lt;DMT&lt;400 escv"/>
      <sheetName val="ECT 400&lt;DMT&lt;600 escv"/>
      <sheetName val="ECT 600&lt;DMT&lt;800 escv"/>
      <sheetName val="ECT 1000&lt;DMT&lt;1200 escv"/>
      <sheetName val="ECT 800&lt;DMT&lt;1000 escv"/>
      <sheetName val="ECT 1200&lt;DMT&lt;1400 escv"/>
      <sheetName val="ECT 50&lt;DMT&lt;200 mat 2 cat escv"/>
      <sheetName val="ECT 50&lt;DMT&lt;200 mat 3 cat"/>
      <sheetName val="Compactação manual"/>
      <sheetName val="Boca de Saida BSD 01"/>
      <sheetName val="Valeta VPC-03"/>
      <sheetName val="Entrada dágua  EDA01"/>
      <sheetName val="Descida d´água DAD 01"/>
      <sheetName val="Sarjeta STC 02"/>
      <sheetName val="Cx colet sarjeta"/>
      <sheetName val="Alv pedra arrum"/>
      <sheetName val="BDCC 2,0x2,0 m 1,0 a 2,5 m"/>
      <sheetName val="BTCC 2,0x2,0 m 1,0 a 2,5 m"/>
      <sheetName val="Boca BDCC 2,0x2,0 m"/>
      <sheetName val="Boca BTCC 2,0x2,0 m"/>
      <sheetName val="Forn prep coloc forma CA-50"/>
      <sheetName val="Fôrma comum de madeira"/>
      <sheetName val="Fôrma de placa resinada"/>
      <sheetName val="Transp comer cimento rod pav"/>
      <sheetName val="Transp comer cimento rod n pav"/>
      <sheetName val="Orçamento Asf"/>
      <sheetName val="fichas de composicao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960887"/>
      <sheetName val="PROJETO"/>
      <sheetName val="Capa"/>
      <sheetName val="Sumário"/>
      <sheetName val="Capa Apres"/>
      <sheetName val="Apres"/>
      <sheetName val="Capa Mapa"/>
      <sheetName val="Mapa"/>
      <sheetName val="Capa Premissas"/>
      <sheetName val="Premissas"/>
      <sheetName val="Capa Caract. Seg."/>
      <sheetName val="Áreas gramadas"/>
      <sheetName val="OAE"/>
      <sheetName val="Drenagem"/>
      <sheetName val="Capa Memória de Calc"/>
      <sheetName val="Características"/>
      <sheetName val="Percentual"/>
      <sheetName val="M2"/>
      <sheetName val="Quantitativos"/>
      <sheetName val="CMB"/>
      <sheetName val="ESP"/>
      <sheetName val="Fresagem"/>
      <sheetName val="Capa Resumo"/>
      <sheetName val="Unifilar"/>
      <sheetName val="Orçamento Total"/>
      <sheetName val="Crono. Financ. (kmf) (2)"/>
      <sheetName val="Orçamento por Kmf"/>
      <sheetName val="Orçamento por solução"/>
      <sheetName val="Orçamento Kmf"/>
      <sheetName val="Orçam. Resumo"/>
      <sheetName val="Crono. Financ."/>
      <sheetName val="Canteiro"/>
      <sheetName val="Capa Documentação"/>
      <sheetName val="Capa Anexo I"/>
      <sheetName val="LVC"/>
      <sheetName val="Capa Anexo II"/>
      <sheetName val="Capa Anexo III"/>
      <sheetName val="Capa Anexo IV"/>
      <sheetName val="AVS"/>
      <sheetName val="Ctr."/>
      <sheetName val="comp1"/>
      <sheetName val="SIIG 2010-Jun"/>
      <sheetName val="Estimativa"/>
      <sheetName val="Orçamento"/>
      <sheetName val="QuQuant"/>
      <sheetName val="DADOS"/>
      <sheetName val="Orçamentária"/>
      <sheetName val="DG"/>
      <sheetName val="Materiais Betuminosos"/>
      <sheetName val="Qd05 Preço"/>
      <sheetName val="Qd06"/>
      <sheetName val="LOTE 6"/>
      <sheetName val="OR960887.XLS"/>
      <sheetName val="Acumulado"/>
      <sheetName val="BR-267_TR01"/>
      <sheetName val="BR-267_TR02"/>
      <sheetName val="BR-267_TR03"/>
      <sheetName val="BR-376"/>
      <sheetName val="BR-463"/>
      <sheetName val="BR-487"/>
      <sheetName val="\\DFBSA00535\dyna01\ClaudioFerr"/>
      <sheetName val="CUSTO ZONA SUL"/>
      <sheetName val="[OR960887.XLS][OR960887.XLS][OR"/>
      <sheetName val="[OR960887.XLS][OR960887.XLS]\\D"/>
      <sheetName val="[OR960887.XLS]\\DFBSA00535\dyna"/>
      <sheetName val="TLMB"/>
      <sheetName val="SERVIÇOS"/>
      <sheetName val="alteração"/>
      <sheetName val="Mat"/>
      <sheetName val="CONS_CORR"/>
      <sheetName val="Mobra"/>
      <sheetName val="PGR"/>
      <sheetName val="Plan1"/>
      <sheetName val="Plan2"/>
      <sheetName val="Plan3"/>
      <sheetName val="Micro Revest MAN"/>
      <sheetName val="Micro Revest REC 1ªMP"/>
      <sheetName val="REM.MEC MAT.BET.MAN"/>
      <sheetName val="TRANSPORTE REC"/>
      <sheetName val="MEM CAL RET ASFALTO"/>
      <sheetName val="MEM CAL TOPOGRAFIA"/>
      <sheetName val="MEM CALC REC CALÇAMENTO"/>
      <sheetName val="MEM CAL TRECHO ETAIV ILHA GRAND"/>
      <sheetName val="MEM CAL TRECHO ETAIV ILHA G ESC"/>
      <sheetName val="C.LIST ANEXO"/>
      <sheetName val="FATURA ANEXO 1"/>
      <sheetName val="MEDIÇÃO ANEXO 2A"/>
      <sheetName val="MEM. CALC. QUANTITATIVOS CAIXA"/>
      <sheetName val="LICITAÇÃO"/>
      <sheetName val="MEDIÇÃO ANEXO 2A (caixa)"/>
      <sheetName val="1ª MEDIÇÃO"/>
      <sheetName val="1ª MEDIÇÃO PONTE"/>
      <sheetName val="RELAÇÃO DE BUEIROS"/>
      <sheetName val="Vol Terraple consolidado"/>
      <sheetName val="Vol Terraple"/>
      <sheetName val="RELATÓRIO FOTOGRÁFICO NEXO 5"/>
      <sheetName val="CRON. FÍS. REAL. ANEXO 6 (2)"/>
      <sheetName val="CRON. FÍS. REAL. ANEXO 6"/>
      <sheetName val="NOVO QUADRO RESUMO FINANCEIRO"/>
      <sheetName val="LAUDO TÉCNICO ANEXO 8"/>
      <sheetName val="DIÁRIO  DE OBRA ANEXO 9"/>
      <sheetName val="Cron.Iluminada"/>
      <sheetName val="ISSQN"/>
      <sheetName val="FATURA ANEXO 1 Reajuste"/>
      <sheetName val="REAJUSTE"/>
      <sheetName val="coluna 35 -incc"/>
      <sheetName val="DADOS ."/>
      <sheetName val="FOTOS"/>
      <sheetName val="ESTACAS"/>
      <sheetName val="resumo"/>
      <sheetName val="Insumos"/>
      <sheetName val="RELATA VÉIO"/>
      <sheetName val="CUSTO LARANJEIRAS"/>
      <sheetName val="PQ"/>
      <sheetName val="Carimbo de Nota"/>
      <sheetName val="FLUXO - EXECUÇÃO PRÓPRIA"/>
      <sheetName val="RESUMO_AUT1"/>
      <sheetName val="Equipamentos"/>
      <sheetName val="C"/>
      <sheetName val="//localhost/@/DFBSA00535/dyna01"/>
    </sheetNames>
    <definedNames>
      <definedName name="PassaExtenso"/>
    </defined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 refreshError="1"/>
      <sheetData sheetId="1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s PGQ"/>
      <sheetName val="Equipamentos"/>
      <sheetName val="Teor"/>
      <sheetName val="QuQuant"/>
      <sheetName val="Tabela Abril 2000"/>
      <sheetName val="TABELA"/>
      <sheetName val="PSCEGERAL"/>
      <sheetName val="Dados"/>
      <sheetName val="Planilha"/>
      <sheetName val="PQ"/>
      <sheetName val="Insumos"/>
      <sheetName val="memo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rç. Projeto"/>
      <sheetName val="Orçamento"/>
      <sheetName val="Memória de cálculo"/>
      <sheetName val="Dimensionamento_Bacia"/>
      <sheetName val="Ficha técnica"/>
      <sheetName val="Dimensionamento_Parede"/>
      <sheetName val="Físico-Financeiro"/>
      <sheetName val="Veículo"/>
      <sheetName val="Composições"/>
      <sheetName val="Encargos"/>
      <sheetName val="BDI"/>
      <sheetName val="DADOS"/>
      <sheetName val="Insu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ANEXO I"/>
      <sheetName val="ANEXO II"/>
      <sheetName val="DNIT"/>
      <sheetName val="ORSE"/>
      <sheetName val="Cronograma"/>
      <sheetName val="Memoria de cálculo"/>
      <sheetName val="comp. bdi"/>
      <sheetName val="COMP.PISO TÁTIL "/>
      <sheetName val="COMP. RAMPA"/>
      <sheetName val="Serviços_Mar14"/>
    </sheetNames>
    <definedNames>
      <definedName name="AA" refersTo="#REF!" sheetId="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rçamento Sintético"/>
      <sheetName val="Comp. Própria"/>
      <sheetName val="Cálculo das Dmts"/>
      <sheetName val="MEDIA DAS DMTS"/>
      <sheetName val="Cálculo das Dmts de agua"/>
      <sheetName val="REL"/>
      <sheetName val="MEDIA DAS DMTS agua"/>
      <sheetName val="Mem-Trechos"/>
      <sheetName val="Cronograma"/>
      <sheetName val="Mobiliz. e Desmob."/>
      <sheetName val="Comp. Sicro"/>
      <sheetName val="Comp. Sinapi"/>
      <sheetName val="Bdi"/>
      <sheetName val="Lei Social - Encarg. - SINAPI"/>
    </sheetNames>
    <sheetDataSet>
      <sheetData sheetId="0">
        <row r="1">
          <cell r="A1" t="str">
            <v>OBRA: REGISTRO DE PREÇOS PARA OS SERVIÇOS DE ADEQUAÇÃO (Melhoramento) DE ESTRADAS VICINAIS NO MUNICÍPIO DE MURICI DOS PORTELAS-PI</v>
          </cell>
        </row>
        <row r="2">
          <cell r="A2" t="str">
            <v>TRECHO: ZONA RURAL</v>
          </cell>
        </row>
        <row r="3">
          <cell r="A3" t="str">
            <v>Objeto: Adequação de Estrada Vicinal / Extensão: 90 km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ências"/>
      <sheetName val="BDI"/>
      <sheetName val="INFORMATIVO LEI"/>
      <sheetName val="ACÓRDÃO TCU 2622-37 P DE 2013"/>
    </sheetNames>
    <sheetDataSet>
      <sheetData sheetId="0" refreshError="1">
        <row r="11">
          <cell r="A11">
            <v>0</v>
          </cell>
        </row>
        <row r="12">
          <cell r="A12">
            <v>1</v>
          </cell>
          <cell r="B12">
            <v>0.03</v>
          </cell>
          <cell r="C12">
            <v>0.04</v>
          </cell>
          <cell r="D12">
            <v>5.5E-2</v>
          </cell>
        </row>
        <row r="13">
          <cell r="A13">
            <v>2</v>
          </cell>
          <cell r="B13">
            <v>3.7999999999999999E-2</v>
          </cell>
          <cell r="C13">
            <v>4.0099999999999997E-2</v>
          </cell>
          <cell r="D13">
            <v>4.6699999999999998E-2</v>
          </cell>
        </row>
        <row r="14">
          <cell r="A14">
            <v>3</v>
          </cell>
          <cell r="B14">
            <v>3.4299999999999997E-2</v>
          </cell>
          <cell r="C14">
            <v>4.9299999999999997E-2</v>
          </cell>
          <cell r="D14">
            <v>6.7100000000000007E-2</v>
          </cell>
        </row>
        <row r="15">
          <cell r="A15">
            <v>4</v>
          </cell>
          <cell r="B15">
            <v>5.2900000000000003E-2</v>
          </cell>
          <cell r="C15">
            <v>5.9200000000000003E-2</v>
          </cell>
          <cell r="D15">
            <v>7.9299999999999995E-2</v>
          </cell>
        </row>
        <row r="16">
          <cell r="A16">
            <v>5</v>
          </cell>
          <cell r="B16">
            <v>0.04</v>
          </cell>
          <cell r="C16">
            <v>5.5199999999999999E-2</v>
          </cell>
          <cell r="D16">
            <v>7.85E-2</v>
          </cell>
        </row>
        <row r="17">
          <cell r="A17">
            <v>6</v>
          </cell>
          <cell r="B17">
            <v>1.4999999999999999E-2</v>
          </cell>
          <cell r="C17">
            <v>3.4500000000000003E-2</v>
          </cell>
          <cell r="D17">
            <v>4.4900000000000002E-2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</v>
          </cell>
        </row>
        <row r="21">
          <cell r="A21">
            <v>1</v>
          </cell>
          <cell r="B21">
            <v>8.0000000000000002E-3</v>
          </cell>
          <cell r="C21">
            <v>8.0000000000000002E-3</v>
          </cell>
          <cell r="D21">
            <v>0.01</v>
          </cell>
        </row>
        <row r="22">
          <cell r="A22">
            <v>2</v>
          </cell>
          <cell r="B22">
            <v>3.2000000000000002E-3</v>
          </cell>
          <cell r="C22">
            <v>4.0000000000000001E-3</v>
          </cell>
          <cell r="D22">
            <v>7.4000000000000003E-3</v>
          </cell>
        </row>
        <row r="23">
          <cell r="A23">
            <v>3</v>
          </cell>
          <cell r="B23">
            <v>2.8E-3</v>
          </cell>
          <cell r="C23">
            <v>4.8999999999999998E-3</v>
          </cell>
          <cell r="D23">
            <v>7.4999999999999997E-3</v>
          </cell>
        </row>
        <row r="24">
          <cell r="A24">
            <v>4</v>
          </cell>
          <cell r="B24">
            <v>2.5000000000000001E-3</v>
          </cell>
          <cell r="C24">
            <v>5.1000000000000004E-3</v>
          </cell>
          <cell r="D24">
            <v>5.5999999999999999E-3</v>
          </cell>
        </row>
        <row r="25">
          <cell r="A25">
            <v>5</v>
          </cell>
          <cell r="B25">
            <v>8.0999999999999996E-3</v>
          </cell>
          <cell r="C25">
            <v>1.2200000000000001E-2</v>
          </cell>
          <cell r="D25">
            <v>1.9900000000000001E-2</v>
          </cell>
        </row>
        <row r="26">
          <cell r="A26">
            <v>6</v>
          </cell>
          <cell r="B26">
            <v>3.0000000000000001E-3</v>
          </cell>
          <cell r="C26">
            <v>4.7999999999999996E-3</v>
          </cell>
          <cell r="D26">
            <v>8.2000000000000007E-3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1</v>
          </cell>
        </row>
        <row r="30">
          <cell r="A30">
            <v>1</v>
          </cell>
          <cell r="B30">
            <v>9.7000000000000003E-3</v>
          </cell>
          <cell r="C30">
            <v>1.2699999999999999E-2</v>
          </cell>
          <cell r="D30">
            <v>1.2699999999999999E-2</v>
          </cell>
        </row>
        <row r="31">
          <cell r="A31">
            <v>2</v>
          </cell>
          <cell r="B31">
            <v>5.0000000000000001E-3</v>
          </cell>
          <cell r="C31">
            <v>5.5999999999999999E-3</v>
          </cell>
          <cell r="D31">
            <v>9.7000000000000003E-3</v>
          </cell>
        </row>
        <row r="32">
          <cell r="A32">
            <v>3</v>
          </cell>
          <cell r="B32">
            <v>0.01</v>
          </cell>
          <cell r="C32">
            <v>1.3899999999999999E-2</v>
          </cell>
          <cell r="D32">
            <v>1.7399999999999999E-2</v>
          </cell>
        </row>
        <row r="33">
          <cell r="A33">
            <v>4</v>
          </cell>
          <cell r="B33">
            <v>0.01</v>
          </cell>
          <cell r="C33">
            <v>1.4800000000000001E-2</v>
          </cell>
          <cell r="D33">
            <v>1.9699999999999999E-2</v>
          </cell>
        </row>
        <row r="34">
          <cell r="A34">
            <v>5</v>
          </cell>
          <cell r="B34">
            <v>1.46E-2</v>
          </cell>
          <cell r="C34">
            <v>2.3199999999999998E-2</v>
          </cell>
          <cell r="D34">
            <v>3.1600000000000003E-2</v>
          </cell>
        </row>
        <row r="35">
          <cell r="A35">
            <v>6</v>
          </cell>
          <cell r="B35">
            <v>5.5999999999999999E-3</v>
          </cell>
          <cell r="C35">
            <v>8.5000000000000006E-3</v>
          </cell>
          <cell r="D35">
            <v>8.8999999999999999E-3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</v>
          </cell>
        </row>
        <row r="39">
          <cell r="A39">
            <v>1</v>
          </cell>
          <cell r="B39">
            <v>5.8999999999999999E-3</v>
          </cell>
          <cell r="C39">
            <v>1.23E-2</v>
          </cell>
          <cell r="D39">
            <v>1.3899999999999999E-2</v>
          </cell>
        </row>
        <row r="40">
          <cell r="A40">
            <v>2</v>
          </cell>
          <cell r="B40">
            <v>1.0200000000000001E-2</v>
          </cell>
          <cell r="C40">
            <v>1.11E-2</v>
          </cell>
          <cell r="D40">
            <v>1.21E-2</v>
          </cell>
        </row>
        <row r="41">
          <cell r="A41">
            <v>3</v>
          </cell>
          <cell r="B41">
            <v>9.4000000000000004E-3</v>
          </cell>
          <cell r="C41">
            <v>9.9000000000000008E-3</v>
          </cell>
          <cell r="D41">
            <v>1.17E-2</v>
          </cell>
        </row>
        <row r="42">
          <cell r="A42">
            <v>4</v>
          </cell>
          <cell r="B42">
            <v>1.01E-2</v>
          </cell>
          <cell r="C42">
            <v>1.0699999999999999E-2</v>
          </cell>
          <cell r="D42">
            <v>1.11E-2</v>
          </cell>
        </row>
        <row r="43">
          <cell r="A43">
            <v>5</v>
          </cell>
          <cell r="B43">
            <v>9.4000000000000004E-3</v>
          </cell>
          <cell r="C43">
            <v>1.0200000000000001E-2</v>
          </cell>
          <cell r="D43">
            <v>1.3299999999999999E-2</v>
          </cell>
        </row>
        <row r="44">
          <cell r="A44">
            <v>6</v>
          </cell>
          <cell r="B44">
            <v>8.5000000000000006E-3</v>
          </cell>
          <cell r="C44">
            <v>8.5000000000000006E-3</v>
          </cell>
          <cell r="D44">
            <v>1.11E-2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</v>
          </cell>
        </row>
        <row r="48">
          <cell r="A48">
            <v>1</v>
          </cell>
          <cell r="B48">
            <v>6.1600000000000002E-2</v>
          </cell>
          <cell r="C48">
            <v>7.3999999999999996E-2</v>
          </cell>
          <cell r="D48">
            <v>8.9599999999999999E-2</v>
          </cell>
        </row>
        <row r="49">
          <cell r="A49">
            <v>2</v>
          </cell>
          <cell r="B49">
            <v>6.6400000000000001E-2</v>
          </cell>
          <cell r="C49">
            <v>7.2999999999999995E-2</v>
          </cell>
          <cell r="D49">
            <v>8.6900000000000005E-2</v>
          </cell>
        </row>
        <row r="50">
          <cell r="A50">
            <v>3</v>
          </cell>
          <cell r="B50">
            <v>6.7400000000000002E-2</v>
          </cell>
          <cell r="C50">
            <v>8.0399999999999999E-2</v>
          </cell>
          <cell r="D50">
            <v>9.4E-2</v>
          </cell>
        </row>
        <row r="51">
          <cell r="A51">
            <v>4</v>
          </cell>
          <cell r="B51">
            <v>0.08</v>
          </cell>
          <cell r="C51">
            <v>8.3099999999999993E-2</v>
          </cell>
          <cell r="D51">
            <v>9.5100000000000004E-2</v>
          </cell>
        </row>
        <row r="52">
          <cell r="A52">
            <v>5</v>
          </cell>
          <cell r="B52">
            <v>7.1400000000000005E-2</v>
          </cell>
          <cell r="C52">
            <v>8.4000000000000005E-2</v>
          </cell>
          <cell r="D52">
            <v>0.1043</v>
          </cell>
        </row>
        <row r="53">
          <cell r="A53">
            <v>6</v>
          </cell>
          <cell r="B53">
            <v>3.5000000000000003E-2</v>
          </cell>
          <cell r="C53">
            <v>5.11E-2</v>
          </cell>
          <cell r="D53">
            <v>6.2199999999999998E-2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1</v>
          </cell>
        </row>
        <row r="57">
          <cell r="A57">
            <v>1</v>
          </cell>
          <cell r="B57">
            <v>0.2034</v>
          </cell>
          <cell r="C57">
            <v>0.22120000000000001</v>
          </cell>
          <cell r="D57">
            <v>0.25</v>
          </cell>
        </row>
        <row r="58">
          <cell r="A58">
            <v>2</v>
          </cell>
          <cell r="B58">
            <v>0.19600000000000001</v>
          </cell>
          <cell r="C58">
            <v>0.2097</v>
          </cell>
          <cell r="D58">
            <v>0.24229999999999999</v>
          </cell>
        </row>
        <row r="59">
          <cell r="A59">
            <v>3</v>
          </cell>
          <cell r="B59">
            <v>0.20760000000000001</v>
          </cell>
          <cell r="C59">
            <v>0.24179999999999999</v>
          </cell>
          <cell r="D59">
            <v>0.26440000000000002</v>
          </cell>
        </row>
        <row r="60">
          <cell r="A60">
            <v>4</v>
          </cell>
          <cell r="B60">
            <v>0.24</v>
          </cell>
          <cell r="C60">
            <v>0.25840000000000002</v>
          </cell>
          <cell r="D60">
            <v>0.27860000000000001</v>
          </cell>
        </row>
        <row r="61">
          <cell r="A61">
            <v>5</v>
          </cell>
          <cell r="B61">
            <v>0.22800000000000001</v>
          </cell>
          <cell r="C61">
            <v>0.27479999999999999</v>
          </cell>
          <cell r="D61">
            <v>0.3095</v>
          </cell>
        </row>
        <row r="62">
          <cell r="A62">
            <v>6</v>
          </cell>
          <cell r="B62">
            <v>0.111</v>
          </cell>
          <cell r="C62">
            <v>0.14019999999999999</v>
          </cell>
          <cell r="D62">
            <v>0.16800000000000001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1</v>
          </cell>
        </row>
        <row r="66">
          <cell r="A66">
            <v>1</v>
          </cell>
          <cell r="B66">
            <v>0.26429999999999998</v>
          </cell>
          <cell r="C66" t="str">
            <v>X</v>
          </cell>
          <cell r="D66">
            <v>0.31330000000000002</v>
          </cell>
        </row>
        <row r="67">
          <cell r="A67">
            <v>2</v>
          </cell>
          <cell r="B67">
            <v>0.25600000000000001</v>
          </cell>
          <cell r="C67" t="str">
            <v>X</v>
          </cell>
          <cell r="D67">
            <v>0.30520000000000003</v>
          </cell>
        </row>
        <row r="68">
          <cell r="A68">
            <v>3</v>
          </cell>
          <cell r="B68">
            <v>0.26869999999999999</v>
          </cell>
          <cell r="C68" t="str">
            <v>X</v>
          </cell>
          <cell r="D68">
            <v>0.32840000000000003</v>
          </cell>
        </row>
        <row r="69">
          <cell r="A69">
            <v>4</v>
          </cell>
          <cell r="B69">
            <v>0.30249999999999999</v>
          </cell>
          <cell r="C69" t="str">
            <v>X</v>
          </cell>
          <cell r="D69">
            <v>0.34339999999999998</v>
          </cell>
        </row>
        <row r="70">
          <cell r="A70">
            <v>5</v>
          </cell>
          <cell r="B70">
            <v>0.28999999999999998</v>
          </cell>
          <cell r="C70" t="str">
            <v>X</v>
          </cell>
          <cell r="D70">
            <v>0.37569999999999998</v>
          </cell>
        </row>
        <row r="71">
          <cell r="A71">
            <v>6</v>
          </cell>
          <cell r="B71">
            <v>0.111</v>
          </cell>
          <cell r="C71" t="str">
            <v>X</v>
          </cell>
          <cell r="D71">
            <v>0.16800000000000001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CRONOGRAMA"/>
      <sheetName val="ORÇ SAA"/>
      <sheetName val="COMPOSIÇÕES"/>
      <sheetName val="MEMÓRIA_CÁLCULO"/>
      <sheetName val="ADUT PRINCIPAL"/>
      <sheetName val="Sec GERAL"/>
      <sheetName val="L Domiciliar"/>
      <sheetName val="Adm Local"/>
      <sheetName val="C.DESSALINIZADOR"/>
      <sheetName val="INSUMOS"/>
      <sheetName val="BDI (3)"/>
      <sheetName val="Enc-C-D"/>
      <sheetName val="Plan1"/>
      <sheetName val="INS-03-14"/>
      <sheetName val="CPU-03-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D5">
            <v>0.14019999999999999</v>
          </cell>
        </row>
        <row r="35">
          <cell r="E35">
            <v>0.06</v>
          </cell>
        </row>
        <row r="39">
          <cell r="E39">
            <v>78.400000000000006</v>
          </cell>
        </row>
        <row r="40">
          <cell r="E40">
            <v>314.57</v>
          </cell>
        </row>
        <row r="41">
          <cell r="E41">
            <v>61.74</v>
          </cell>
        </row>
        <row r="43">
          <cell r="E43">
            <v>350</v>
          </cell>
        </row>
        <row r="44">
          <cell r="E44">
            <v>9.5</v>
          </cell>
        </row>
        <row r="49">
          <cell r="E49">
            <v>2</v>
          </cell>
        </row>
        <row r="50">
          <cell r="E50">
            <v>0.37</v>
          </cell>
        </row>
        <row r="51">
          <cell r="E51">
            <v>0.08</v>
          </cell>
        </row>
        <row r="60">
          <cell r="E60">
            <v>1137</v>
          </cell>
        </row>
        <row r="61">
          <cell r="E61">
            <v>2100</v>
          </cell>
        </row>
        <row r="62">
          <cell r="E62">
            <v>2950</v>
          </cell>
        </row>
        <row r="63">
          <cell r="E63">
            <v>4350</v>
          </cell>
        </row>
        <row r="64">
          <cell r="E64">
            <v>1264</v>
          </cell>
        </row>
        <row r="65">
          <cell r="E65">
            <v>1772.08</v>
          </cell>
        </row>
        <row r="66">
          <cell r="E66">
            <v>2933.4</v>
          </cell>
        </row>
        <row r="67">
          <cell r="E67">
            <v>3686</v>
          </cell>
        </row>
        <row r="68">
          <cell r="E68">
            <v>4290</v>
          </cell>
        </row>
        <row r="69">
          <cell r="E69">
            <v>2147</v>
          </cell>
        </row>
        <row r="70">
          <cell r="E70">
            <v>4100</v>
          </cell>
        </row>
        <row r="71">
          <cell r="E71">
            <v>6900</v>
          </cell>
        </row>
        <row r="73">
          <cell r="E73">
            <v>3600</v>
          </cell>
        </row>
        <row r="74">
          <cell r="E74">
            <v>6244.28</v>
          </cell>
        </row>
        <row r="75">
          <cell r="E75">
            <v>5520</v>
          </cell>
        </row>
        <row r="77">
          <cell r="E77">
            <v>7760</v>
          </cell>
        </row>
        <row r="78">
          <cell r="E78">
            <v>8506.6</v>
          </cell>
        </row>
        <row r="79">
          <cell r="E79">
            <v>3</v>
          </cell>
        </row>
        <row r="80">
          <cell r="E80">
            <v>850</v>
          </cell>
        </row>
        <row r="81">
          <cell r="E81">
            <v>3.84</v>
          </cell>
        </row>
        <row r="82">
          <cell r="E82">
            <v>4</v>
          </cell>
        </row>
        <row r="83">
          <cell r="E83">
            <v>5.1100000000000003</v>
          </cell>
        </row>
        <row r="87">
          <cell r="E87">
            <v>10.19</v>
          </cell>
        </row>
        <row r="88">
          <cell r="E88">
            <v>12.23</v>
          </cell>
        </row>
        <row r="89">
          <cell r="E89">
            <v>15.89</v>
          </cell>
        </row>
        <row r="90">
          <cell r="E90">
            <v>17.64</v>
          </cell>
        </row>
        <row r="91">
          <cell r="E91">
            <v>21.28</v>
          </cell>
        </row>
        <row r="92">
          <cell r="E92">
            <v>26.6</v>
          </cell>
        </row>
        <row r="93">
          <cell r="E93">
            <v>20</v>
          </cell>
        </row>
        <row r="94">
          <cell r="E94">
            <v>18</v>
          </cell>
        </row>
        <row r="95">
          <cell r="E95">
            <v>8.6999999999999993</v>
          </cell>
        </row>
        <row r="96">
          <cell r="E96">
            <v>16.8</v>
          </cell>
        </row>
        <row r="98">
          <cell r="E98">
            <v>3.43</v>
          </cell>
        </row>
        <row r="99">
          <cell r="E99">
            <v>8.2899999999999991</v>
          </cell>
        </row>
        <row r="100">
          <cell r="E100">
            <v>74</v>
          </cell>
        </row>
        <row r="102">
          <cell r="E102">
            <v>600</v>
          </cell>
        </row>
        <row r="103">
          <cell r="E103">
            <v>1000</v>
          </cell>
        </row>
        <row r="104">
          <cell r="E104">
            <v>600</v>
          </cell>
        </row>
        <row r="105">
          <cell r="E105">
            <v>1000</v>
          </cell>
        </row>
        <row r="106">
          <cell r="E106">
            <v>6</v>
          </cell>
        </row>
        <row r="107">
          <cell r="E107">
            <v>9</v>
          </cell>
        </row>
        <row r="118">
          <cell r="E118">
            <v>11.92</v>
          </cell>
        </row>
        <row r="119">
          <cell r="E119">
            <v>5.41</v>
          </cell>
        </row>
        <row r="121">
          <cell r="E121">
            <v>0.83</v>
          </cell>
        </row>
        <row r="122">
          <cell r="E122">
            <v>6.67</v>
          </cell>
        </row>
        <row r="133">
          <cell r="E133">
            <v>40</v>
          </cell>
        </row>
        <row r="134">
          <cell r="E134">
            <v>5</v>
          </cell>
        </row>
        <row r="135">
          <cell r="E135">
            <v>32</v>
          </cell>
        </row>
        <row r="137">
          <cell r="E137">
            <v>52</v>
          </cell>
        </row>
        <row r="138">
          <cell r="E138">
            <v>15900</v>
          </cell>
        </row>
        <row r="139">
          <cell r="E139">
            <v>3650</v>
          </cell>
        </row>
        <row r="140">
          <cell r="E140">
            <v>3</v>
          </cell>
        </row>
        <row r="141">
          <cell r="E141">
            <v>224</v>
          </cell>
        </row>
        <row r="143">
          <cell r="E143">
            <v>8</v>
          </cell>
        </row>
        <row r="149">
          <cell r="E149">
            <v>43</v>
          </cell>
        </row>
        <row r="159">
          <cell r="E159">
            <v>1</v>
          </cell>
        </row>
        <row r="160">
          <cell r="E160">
            <v>2.5</v>
          </cell>
        </row>
        <row r="163">
          <cell r="E163">
            <v>3</v>
          </cell>
        </row>
        <row r="167">
          <cell r="E167">
            <v>0.39</v>
          </cell>
        </row>
        <row r="169">
          <cell r="E169">
            <v>0.53</v>
          </cell>
        </row>
        <row r="170">
          <cell r="E170">
            <v>0.34</v>
          </cell>
        </row>
        <row r="171">
          <cell r="E171">
            <v>1.1499999999999999</v>
          </cell>
        </row>
        <row r="173">
          <cell r="E173">
            <v>10.42</v>
          </cell>
        </row>
        <row r="174">
          <cell r="E174">
            <v>15.1</v>
          </cell>
        </row>
        <row r="188">
          <cell r="E188">
            <v>22.52</v>
          </cell>
        </row>
        <row r="189">
          <cell r="E189">
            <v>9.26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RESUMO (2)"/>
      <sheetName val="FAIXAS"/>
      <sheetName val="nomeclatura"/>
      <sheetName val="PLAN RESUMO (3)"/>
      <sheetName val="texto"/>
      <sheetName val="TRECHOS"/>
      <sheetName val="PLAN RESUMO"/>
      <sheetName val="Plan2"/>
      <sheetName val="ORIGEM"/>
      <sheetName val="Plan1"/>
      <sheetName val="TER-RESUMO"/>
      <sheetName val="PLAN TR-01"/>
      <sheetName val="TER tr01"/>
      <sheetName val="TER tr02"/>
      <sheetName val="FA tr01"/>
      <sheetName val="FA tr02"/>
      <sheetName val="Gráf1"/>
      <sheetName val="FA tr03"/>
      <sheetName val="JAZ tr01"/>
      <sheetName val="JAZ tr02"/>
      <sheetName val="JAZ tr03"/>
    </sheetNames>
    <sheetDataSet>
      <sheetData sheetId="0"/>
      <sheetData sheetId="1"/>
      <sheetData sheetId="2">
        <row r="3">
          <cell r="B3" t="str">
            <v>CALÇAMENTO BURITI DE CASTELO</v>
          </cell>
        </row>
        <row r="4">
          <cell r="B4" t="str">
            <v>CALÇAMENTO POV. CAPIMBUBA</v>
          </cell>
        </row>
        <row r="5">
          <cell r="B5" t="str">
            <v>Corte (Ladeira)</v>
          </cell>
        </row>
        <row r="6">
          <cell r="B6" t="str">
            <v>Entrada de curva vertical</v>
          </cell>
        </row>
        <row r="7">
          <cell r="B7" t="str">
            <v>Entrada/ saída  de curva vertical</v>
          </cell>
        </row>
        <row r="8">
          <cell r="B8" t="str">
            <v>Entrada/ saída  de curva vertical  (Ladeira)</v>
          </cell>
        </row>
        <row r="9">
          <cell r="B9" t="str">
            <v>melhoramento da descida c/ talvegue (passagem de água)</v>
          </cell>
        </row>
        <row r="10">
          <cell r="B10" t="str">
            <v>passagem molhada</v>
          </cell>
        </row>
        <row r="11">
          <cell r="B11" t="str">
            <v>Poça d'água/ Panelas/Buracos</v>
          </cell>
        </row>
        <row r="12">
          <cell r="B12" t="str">
            <v>Poça de água/ assoreamento/ trilha de roda</v>
          </cell>
        </row>
        <row r="13">
          <cell r="B13" t="str">
            <v>Recuperação do corpo de aterro</v>
          </cell>
        </row>
        <row r="14">
          <cell r="B14" t="str">
            <v>Recuperação do corpo de aterro na chegada de calçamento</v>
          </cell>
        </row>
        <row r="15">
          <cell r="B15" t="str">
            <v>Saída  de calçamento - Poça d'água/ Panelas/Buracos</v>
          </cell>
        </row>
        <row r="16">
          <cell r="B16" t="str">
            <v>Segmento Ondulado</v>
          </cell>
        </row>
        <row r="17">
          <cell r="B17" t="str">
            <v>Talvegue (passagem de água)</v>
          </cell>
        </row>
        <row r="18">
          <cell r="B18" t="str">
            <v>Talvegue (passagem de água)/ bacias/ panelas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"/>
      <sheetData sheetId="4"/>
      <sheetData sheetId="5">
        <row r="8">
          <cell r="D8">
            <v>0</v>
          </cell>
          <cell r="E8">
            <v>0</v>
          </cell>
          <cell r="F8" t="str">
            <v>DIMENSÕES</v>
          </cell>
          <cell r="G8">
            <v>0</v>
          </cell>
          <cell r="H8">
            <v>0</v>
          </cell>
          <cell r="I8" t="str">
            <v>REGULA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>DIMENSÕES</v>
          </cell>
          <cell r="P8">
            <v>0</v>
          </cell>
          <cell r="Q8">
            <v>0</v>
          </cell>
          <cell r="R8" t="str">
            <v>ESC.</v>
          </cell>
          <cell r="S8">
            <v>0</v>
          </cell>
          <cell r="T8">
            <v>0</v>
          </cell>
          <cell r="U8" t="str">
            <v xml:space="preserve">ESC. 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D9">
            <v>0</v>
          </cell>
          <cell r="E9">
            <v>0</v>
          </cell>
          <cell r="F9" t="str">
            <v>EXTEN-</v>
          </cell>
          <cell r="G9" t="str">
            <v>LARGURA</v>
          </cell>
          <cell r="H9" t="str">
            <v>ESPES-</v>
          </cell>
          <cell r="I9" t="str">
            <v>SUB-</v>
          </cell>
          <cell r="J9" t="str">
            <v>DMT</v>
          </cell>
          <cell r="K9" t="str">
            <v>REGULA</v>
          </cell>
          <cell r="L9">
            <v>0</v>
          </cell>
          <cell r="M9">
            <v>0</v>
          </cell>
          <cell r="N9">
            <v>0</v>
          </cell>
          <cell r="O9" t="str">
            <v>EXTEN-</v>
          </cell>
          <cell r="P9" t="str">
            <v>LARGURA</v>
          </cell>
          <cell r="Q9" t="str">
            <v>ESPES-</v>
          </cell>
          <cell r="R9" t="str">
            <v xml:space="preserve"> CARGA</v>
          </cell>
          <cell r="S9" t="str">
            <v>EXPUR-</v>
          </cell>
          <cell r="T9" t="str">
            <v>LIMPE-</v>
          </cell>
          <cell r="U9" t="str">
            <v>CARGA</v>
          </cell>
          <cell r="V9" t="str">
            <v>DMT</v>
          </cell>
          <cell r="W9" t="str">
            <v>TRANSP.</v>
          </cell>
          <cell r="X9" t="str">
            <v>DMT</v>
          </cell>
          <cell r="Y9" t="str">
            <v>TRANSP.</v>
          </cell>
          <cell r="Z9" t="str">
            <v>REVEST.</v>
          </cell>
        </row>
        <row r="10">
          <cell r="D10" t="str">
            <v>TRECHO</v>
          </cell>
          <cell r="E10" t="str">
            <v>DISCRIMINAÇÃO</v>
          </cell>
          <cell r="F10" t="str">
            <v>SÃO</v>
          </cell>
          <cell r="G10" t="str">
            <v>MÉDIA</v>
          </cell>
          <cell r="H10" t="str">
            <v>SURA</v>
          </cell>
          <cell r="I10" t="str">
            <v>LEITO</v>
          </cell>
          <cell r="J10" t="str">
            <v>ÁGUA</v>
          </cell>
          <cell r="K10" t="str">
            <v>MEC.</v>
          </cell>
          <cell r="L10" t="str">
            <v>ROÇADA</v>
          </cell>
          <cell r="M10" t="str">
            <v>TRECHO</v>
          </cell>
          <cell r="N10" t="str">
            <v>DISCRIMINAÇÃO</v>
          </cell>
          <cell r="O10" t="str">
            <v>SÃO</v>
          </cell>
          <cell r="P10" t="str">
            <v>MÉDIA</v>
          </cell>
          <cell r="Q10" t="str">
            <v>SURA</v>
          </cell>
          <cell r="R10" t="str">
            <v xml:space="preserve"> TERRA</v>
          </cell>
          <cell r="S10" t="str">
            <v>GO</v>
          </cell>
          <cell r="T10" t="str">
            <v>ZA</v>
          </cell>
          <cell r="U10" t="str">
            <v>REVEST.</v>
          </cell>
          <cell r="V10" t="str">
            <v>SOLO</v>
          </cell>
          <cell r="W10" t="str">
            <v>SOLO</v>
          </cell>
          <cell r="X10" t="str">
            <v>ÁGUA</v>
          </cell>
          <cell r="Y10" t="str">
            <v>AGUA</v>
          </cell>
          <cell r="Z10" t="str">
            <v>PRIMÁRIO</v>
          </cell>
        </row>
        <row r="11">
          <cell r="D11" t="str">
            <v>Nº</v>
          </cell>
          <cell r="E11" t="str">
            <v xml:space="preserve"> DO TRECHO</v>
          </cell>
          <cell r="F11" t="str">
            <v>(KM)</v>
          </cell>
          <cell r="G11" t="str">
            <v>(M)</v>
          </cell>
          <cell r="H11" t="str">
            <v>(M)</v>
          </cell>
          <cell r="I11" t="str">
            <v>(M2)</v>
          </cell>
          <cell r="J11" t="str">
            <v>(KM)</v>
          </cell>
          <cell r="K11" t="str">
            <v>(M2)</v>
          </cell>
          <cell r="L11" t="str">
            <v>(M2)</v>
          </cell>
          <cell r="M11" t="str">
            <v>Nº</v>
          </cell>
          <cell r="N11" t="str">
            <v xml:space="preserve"> DO TRECHO</v>
          </cell>
          <cell r="O11" t="str">
            <v>(KM)</v>
          </cell>
          <cell r="P11" t="str">
            <v>(M)</v>
          </cell>
          <cell r="Q11" t="str">
            <v>(M)</v>
          </cell>
          <cell r="R11" t="str">
            <v>(M3)</v>
          </cell>
          <cell r="S11" t="str">
            <v>(M3)</v>
          </cell>
          <cell r="T11" t="str">
            <v>(M2)</v>
          </cell>
          <cell r="U11" t="str">
            <v>(M3)</v>
          </cell>
          <cell r="V11" t="str">
            <v>(KM)</v>
          </cell>
          <cell r="W11" t="str">
            <v>(TKM)</v>
          </cell>
          <cell r="X11" t="str">
            <v>(KM)</v>
          </cell>
          <cell r="Y11" t="str">
            <v>(TKM)</v>
          </cell>
          <cell r="Z11" t="str">
            <v>(M3)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 t="str">
            <v>2.1</v>
          </cell>
          <cell r="J12" t="str">
            <v>2.1b</v>
          </cell>
          <cell r="K12" t="str">
            <v>2.2</v>
          </cell>
          <cell r="L12" t="str">
            <v>2.3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str">
            <v>2.4a</v>
          </cell>
          <cell r="S12" t="str">
            <v>3.1</v>
          </cell>
          <cell r="T12" t="str">
            <v>3.2</v>
          </cell>
          <cell r="U12" t="str">
            <v>3.3</v>
          </cell>
          <cell r="V12" t="str">
            <v>DMT-J</v>
          </cell>
          <cell r="W12" t="str">
            <v>3.4</v>
          </cell>
          <cell r="X12" t="str">
            <v>DMT-A</v>
          </cell>
          <cell r="Y12" t="str">
            <v>3.5</v>
          </cell>
          <cell r="Z12" t="str">
            <v>3.7a</v>
          </cell>
        </row>
        <row r="13">
          <cell r="D13">
            <v>1</v>
          </cell>
          <cell r="E13">
            <v>2</v>
          </cell>
          <cell r="F13">
            <v>3</v>
          </cell>
          <cell r="G13">
            <v>4</v>
          </cell>
          <cell r="H13">
            <v>5</v>
          </cell>
          <cell r="I13">
            <v>6</v>
          </cell>
          <cell r="J13">
            <v>7</v>
          </cell>
          <cell r="K13">
            <v>8</v>
          </cell>
          <cell r="L13">
            <v>9</v>
          </cell>
          <cell r="M13">
            <v>10</v>
          </cell>
          <cell r="N13">
            <v>11</v>
          </cell>
          <cell r="O13">
            <v>12</v>
          </cell>
          <cell r="P13">
            <v>13</v>
          </cell>
          <cell r="Q13">
            <v>14</v>
          </cell>
          <cell r="R13">
            <v>15</v>
          </cell>
          <cell r="S13">
            <v>16</v>
          </cell>
          <cell r="T13">
            <v>17</v>
          </cell>
          <cell r="U13">
            <v>18</v>
          </cell>
          <cell r="V13">
            <v>19</v>
          </cell>
          <cell r="W13">
            <v>20</v>
          </cell>
          <cell r="X13">
            <v>21</v>
          </cell>
          <cell r="Y13">
            <v>22</v>
          </cell>
          <cell r="Z13">
            <v>23</v>
          </cell>
        </row>
        <row r="14">
          <cell r="D14" t="str">
            <v>TRECHO I</v>
          </cell>
          <cell r="E14" t="str">
            <v>ENTRONCAMENTO PI-249/POV. FOME.</v>
          </cell>
          <cell r="F14" t="str">
            <v>PI-249</v>
          </cell>
          <cell r="G14">
            <v>6.45</v>
          </cell>
          <cell r="H14">
            <v>0.1</v>
          </cell>
          <cell r="I14" t="e">
            <v>#VALUE!</v>
          </cell>
          <cell r="J14" t="e">
            <v>#VALUE!</v>
          </cell>
          <cell r="K14" t="e">
            <v>#VALUE!</v>
          </cell>
          <cell r="L14" t="e">
            <v>#VALUE!</v>
          </cell>
          <cell r="M14" t="str">
            <v>TRECHO I</v>
          </cell>
          <cell r="N14" t="str">
            <v>ENTRONCAMENTO PI-249/POV. FOME.</v>
          </cell>
          <cell r="O14" t="str">
            <v>PI-249</v>
          </cell>
          <cell r="P14">
            <v>6.2249999999999996</v>
          </cell>
          <cell r="Q14">
            <v>0.15</v>
          </cell>
          <cell r="R14" t="e">
            <v>#VALUE!</v>
          </cell>
          <cell r="S14" t="e">
            <v>#VALUE!</v>
          </cell>
          <cell r="T14" t="e">
            <v>#VALUE!</v>
          </cell>
          <cell r="U14" t="e">
            <v>#VALUE!</v>
          </cell>
          <cell r="V14">
            <v>4.8600000000000003</v>
          </cell>
          <cell r="W14" t="e">
            <v>#VALUE!</v>
          </cell>
          <cell r="X14">
            <v>4.9231723380900112</v>
          </cell>
          <cell r="Y14" t="e">
            <v>#VALUE!</v>
          </cell>
          <cell r="Z14" t="e">
            <v>#VALUE!</v>
          </cell>
        </row>
        <row r="15">
          <cell r="D15" t="str">
            <v>TRECHO II</v>
          </cell>
          <cell r="E15" t="str">
            <v>TRECHO II: ENTRONCAMENTO PI-249/POV. BOQUEIRÃO</v>
          </cell>
          <cell r="F15" t="str">
            <v>PI-249</v>
          </cell>
          <cell r="G15">
            <v>6.45</v>
          </cell>
          <cell r="H15">
            <v>0.1</v>
          </cell>
          <cell r="I15" t="e">
            <v>#VALUE!</v>
          </cell>
          <cell r="J15" t="e">
            <v>#VALUE!</v>
          </cell>
          <cell r="K15" t="e">
            <v>#VALUE!</v>
          </cell>
          <cell r="L15" t="e">
            <v>#VALUE!</v>
          </cell>
          <cell r="M15" t="str">
            <v>TRECHO II</v>
          </cell>
          <cell r="N15" t="str">
            <v>TRECHO II: ENTRONCAMENTO PI-249/POV. BOQUEIRÃO</v>
          </cell>
          <cell r="O15" t="str">
            <v>PI-249</v>
          </cell>
          <cell r="P15">
            <v>6.2249999999999996</v>
          </cell>
          <cell r="Q15">
            <v>0.15</v>
          </cell>
          <cell r="R15" t="e">
            <v>#VALUE!</v>
          </cell>
          <cell r="S15" t="e">
            <v>#VALUE!</v>
          </cell>
          <cell r="T15" t="e">
            <v>#VALUE!</v>
          </cell>
          <cell r="U15" t="e">
            <v>#VALUE!</v>
          </cell>
          <cell r="V15">
            <v>3.35</v>
          </cell>
          <cell r="W15" t="e">
            <v>#VALUE!</v>
          </cell>
          <cell r="X15">
            <v>11.95</v>
          </cell>
          <cell r="Y15" t="e">
            <v>#VALUE!</v>
          </cell>
          <cell r="Z15" t="e">
            <v>#VALUE!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D17">
            <v>0</v>
          </cell>
          <cell r="E17" t="str">
            <v>TOTAL</v>
          </cell>
          <cell r="F17">
            <v>0</v>
          </cell>
          <cell r="G17">
            <v>0</v>
          </cell>
          <cell r="H17">
            <v>0</v>
          </cell>
          <cell r="I17" t="e">
            <v>#VALUE!</v>
          </cell>
          <cell r="J17" t="e">
            <v>#VALUE!</v>
          </cell>
          <cell r="K17" t="e">
            <v>#VALUE!</v>
          </cell>
          <cell r="L17" t="e">
            <v>#VALUE!</v>
          </cell>
          <cell r="M17">
            <v>0</v>
          </cell>
          <cell r="N17" t="str">
            <v>TOTAL</v>
          </cell>
          <cell r="O17">
            <v>0</v>
          </cell>
          <cell r="P17">
            <v>0</v>
          </cell>
          <cell r="Q17">
            <v>0</v>
          </cell>
          <cell r="R17" t="e">
            <v>#VALUE!</v>
          </cell>
          <cell r="S17" t="e">
            <v>#VALUE!</v>
          </cell>
          <cell r="T17" t="e">
            <v>#VALUE!</v>
          </cell>
          <cell r="U17" t="e">
            <v>#VALUE!</v>
          </cell>
          <cell r="V17">
            <v>0</v>
          </cell>
          <cell r="W17" t="e">
            <v>#VALUE!</v>
          </cell>
          <cell r="X17">
            <v>0</v>
          </cell>
          <cell r="Y17" t="e">
            <v>#VALUE!</v>
          </cell>
          <cell r="Z17" t="e">
            <v>#VALUE!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23">
          <cell r="P23">
            <v>0.99867705639843019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38">
          <cell r="T38" t="str">
            <v>DE SOLO</v>
          </cell>
          <cell r="U38" t="str">
            <v>(m3)</v>
          </cell>
        </row>
        <row r="39">
          <cell r="T39" t="str">
            <v>50 a 200</v>
          </cell>
          <cell r="U39">
            <v>0</v>
          </cell>
        </row>
        <row r="40">
          <cell r="T40" t="str">
            <v>200 a 400</v>
          </cell>
          <cell r="U40">
            <v>0</v>
          </cell>
        </row>
        <row r="41">
          <cell r="T41" t="str">
            <v>400 a 600</v>
          </cell>
          <cell r="U41">
            <v>0</v>
          </cell>
        </row>
        <row r="42">
          <cell r="T42" t="str">
            <v>600 a 800</v>
          </cell>
          <cell r="U42">
            <v>0</v>
          </cell>
        </row>
        <row r="43">
          <cell r="T43" t="str">
            <v>800 a 1000</v>
          </cell>
          <cell r="U43">
            <v>774.00000000000011</v>
          </cell>
        </row>
        <row r="44">
          <cell r="T44" t="str">
            <v>1000 a 1200</v>
          </cell>
          <cell r="U44">
            <v>0</v>
          </cell>
        </row>
        <row r="45">
          <cell r="T45" t="str">
            <v>1200 a 1400</v>
          </cell>
          <cell r="U45">
            <v>257.99999999999994</v>
          </cell>
        </row>
        <row r="46">
          <cell r="T46" t="str">
            <v>1400 a 1600</v>
          </cell>
          <cell r="U46">
            <v>0</v>
          </cell>
        </row>
        <row r="47">
          <cell r="T47" t="str">
            <v>1600 a 1800</v>
          </cell>
          <cell r="U47">
            <v>0</v>
          </cell>
        </row>
        <row r="48">
          <cell r="T48" t="str">
            <v>1800 a 2000</v>
          </cell>
          <cell r="U48">
            <v>193.50000000000048</v>
          </cell>
        </row>
        <row r="49">
          <cell r="T49" t="str">
            <v>2000 a 3000</v>
          </cell>
          <cell r="U49">
            <v>1935.0000000000023</v>
          </cell>
        </row>
        <row r="50">
          <cell r="T50" t="str">
            <v>3000 a 5000</v>
          </cell>
          <cell r="U50">
            <v>1031.9999999999986</v>
          </cell>
        </row>
        <row r="51">
          <cell r="T51" t="str">
            <v>TOTAL:</v>
          </cell>
          <cell r="U51">
            <v>4192.5000000000018</v>
          </cell>
        </row>
      </sheetData>
      <sheetData sheetId="13">
        <row r="24">
          <cell r="T24" t="str">
            <v>DE SOLO</v>
          </cell>
          <cell r="U24" t="str">
            <v>(m3)</v>
          </cell>
        </row>
        <row r="25">
          <cell r="T25" t="str">
            <v>50 a 200</v>
          </cell>
          <cell r="U25">
            <v>0</v>
          </cell>
        </row>
        <row r="26">
          <cell r="T26" t="str">
            <v>200 a 400</v>
          </cell>
          <cell r="U26">
            <v>0</v>
          </cell>
        </row>
        <row r="27">
          <cell r="T27" t="str">
            <v>400 a 600</v>
          </cell>
          <cell r="U27">
            <v>0</v>
          </cell>
        </row>
        <row r="28">
          <cell r="T28" t="str">
            <v>600 a 800</v>
          </cell>
          <cell r="U28">
            <v>0</v>
          </cell>
        </row>
        <row r="29">
          <cell r="T29" t="str">
            <v>800 a 1000</v>
          </cell>
          <cell r="U29">
            <v>0</v>
          </cell>
        </row>
        <row r="30">
          <cell r="T30" t="str">
            <v>1000 a 1200</v>
          </cell>
          <cell r="U30">
            <v>0</v>
          </cell>
        </row>
        <row r="31">
          <cell r="T31" t="str">
            <v>1200 a 1400</v>
          </cell>
          <cell r="U31">
            <v>0</v>
          </cell>
        </row>
        <row r="32">
          <cell r="T32" t="str">
            <v>1400 a 1600</v>
          </cell>
          <cell r="U32">
            <v>193.50000000000048</v>
          </cell>
        </row>
        <row r="33">
          <cell r="T33" t="str">
            <v>1600 a 1800</v>
          </cell>
          <cell r="U33">
            <v>0</v>
          </cell>
        </row>
        <row r="34">
          <cell r="T34" t="str">
            <v>1800 a 2000</v>
          </cell>
          <cell r="U34">
            <v>1032.0000000000005</v>
          </cell>
        </row>
        <row r="35">
          <cell r="T35" t="str">
            <v>2000 a 3000</v>
          </cell>
          <cell r="U35">
            <v>709.49999999999977</v>
          </cell>
        </row>
        <row r="36">
          <cell r="T36" t="str">
            <v>3000 a 5000</v>
          </cell>
          <cell r="U36">
            <v>903.00000000000045</v>
          </cell>
        </row>
        <row r="37">
          <cell r="T37" t="str">
            <v>TOTAL:</v>
          </cell>
          <cell r="U37">
            <v>2838.0000000000009</v>
          </cell>
        </row>
      </sheetData>
      <sheetData sheetId="14"/>
      <sheetData sheetId="15"/>
      <sheetData sheetId="16" refreshError="1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xto"/>
      <sheetName val="Dados"/>
      <sheetName val="Planilha"/>
      <sheetName val="Quantidade"/>
      <sheetName val="Financeiro"/>
      <sheetName val="memoria"/>
      <sheetName val="Contrato"/>
      <sheetName val="edital"/>
      <sheetName val="Cronograma"/>
      <sheetName val="DMT ÁGUA"/>
    </sheetNames>
    <sheetDataSet>
      <sheetData sheetId="0" refreshError="1">
        <row r="7">
          <cell r="B7">
            <v>26620</v>
          </cell>
        </row>
        <row r="15">
          <cell r="A15" t="str">
            <v>Extensão</v>
          </cell>
        </row>
        <row r="16">
          <cell r="A16" t="str">
            <v>Largura</v>
          </cell>
        </row>
        <row r="17">
          <cell r="A17" t="str">
            <v>Largura média</v>
          </cell>
        </row>
        <row r="18">
          <cell r="A18" t="str">
            <v>Área</v>
          </cell>
        </row>
        <row r="19">
          <cell r="A19" t="str">
            <v>Espessura</v>
          </cell>
        </row>
        <row r="20">
          <cell r="A20" t="str">
            <v>Volume</v>
          </cell>
        </row>
        <row r="21">
          <cell r="A21" t="str">
            <v>Quantidade</v>
          </cell>
        </row>
        <row r="22">
          <cell r="A22" t="str">
            <v>Transporte</v>
          </cell>
        </row>
        <row r="23">
          <cell r="A23" t="str">
            <v>DMT</v>
          </cell>
        </row>
      </sheetData>
      <sheetData sheetId="1" refreshError="1"/>
      <sheetData sheetId="2" refreshError="1">
        <row r="2">
          <cell r="L2">
            <v>14</v>
          </cell>
        </row>
        <row r="14">
          <cell r="Q14">
            <v>1</v>
          </cell>
        </row>
        <row r="15">
          <cell r="Q15">
            <v>6.1333333333333329</v>
          </cell>
        </row>
        <row r="16">
          <cell r="Q16">
            <v>-4.6599226049513032</v>
          </cell>
        </row>
        <row r="21">
          <cell r="Q21">
            <v>1</v>
          </cell>
        </row>
        <row r="22">
          <cell r="Q22">
            <v>6.1333333333333329</v>
          </cell>
        </row>
        <row r="23">
          <cell r="Q23">
            <v>-5.0209115952917607</v>
          </cell>
        </row>
      </sheetData>
      <sheetData sheetId="3" refreshError="1"/>
      <sheetData sheetId="4" refreshError="1"/>
      <sheetData sheetId="5" refreshError="1">
        <row r="91">
          <cell r="H91">
            <v>3.5549999999999997</v>
          </cell>
        </row>
        <row r="95">
          <cell r="N95">
            <v>244904</v>
          </cell>
        </row>
        <row r="102">
          <cell r="H102">
            <v>9.1999999999999993</v>
          </cell>
        </row>
        <row r="105">
          <cell r="N105">
            <v>47383.6</v>
          </cell>
        </row>
        <row r="112">
          <cell r="H112">
            <v>8.9</v>
          </cell>
        </row>
        <row r="113">
          <cell r="H113">
            <v>0.2</v>
          </cell>
        </row>
        <row r="182">
          <cell r="N182">
            <v>212960</v>
          </cell>
        </row>
        <row r="199">
          <cell r="N199">
            <v>159720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Orçamentária"/>
      <sheetName val="OBS"/>
      <sheetName val="Memória de Cálculo"/>
      <sheetName val="QUADRO RUAS"/>
      <sheetName val="Cronograma Físico Financeiro"/>
      <sheetName val="ANEXO I"/>
      <sheetName val="ANEXO II"/>
      <sheetName val="Composição BDI"/>
      <sheetName val="Composição Piso Tátil"/>
      <sheetName val="Composição Rampa"/>
      <sheetName val="Composição Canaleta"/>
      <sheetName val="Mobiliz. E Desmobiliz."/>
      <sheetName val="Planilha em mapa iluminado"/>
    </sheetNames>
    <definedNames>
      <definedName name="AA"/>
      <definedName name="dni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PAVIMENTAÇÃO"/>
      <sheetName val="CRONOGRAMA"/>
      <sheetName val="CPU ATRIUM ANTIGA"/>
      <sheetName val="ORÇAMENTO"/>
      <sheetName val="ENCARGOS"/>
      <sheetName val="BDI"/>
      <sheetName val="CPU SINAPI"/>
      <sheetName val="RELEVÂNCIA"/>
      <sheetName val="PLANILH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1"/>
      <sheetName val="Gráf2"/>
      <sheetName val="Gráf3"/>
      <sheetName val="Gráf4"/>
      <sheetName val="Viga Benkellman"/>
      <sheetName val="Estudo Estatístico"/>
      <sheetName val="Pro - 10 norma A"/>
      <sheetName val="Pró - 11 norma B"/>
      <sheetName val="Resumo subtrechos homgêneos"/>
      <sheetName val="Demonstrativo Dimensionamento"/>
      <sheetName val="Camadas Mat. Distintos"/>
      <sheetName val="PRO-08"/>
      <sheetName val="ANALISES"/>
      <sheetName val="Quadro + Gráfico"/>
      <sheetName val="Custo do CM-30"/>
      <sheetName val="Cálculo"/>
      <sheetName val="memória de calculo_liquida"/>
      <sheetName val="Preços"/>
      <sheetName val="Desp. Apoio"/>
      <sheetName val="Viga_Benkellman"/>
      <sheetName val="Estudo_Estatístico"/>
      <sheetName val="Pro_-_10_norma_A"/>
      <sheetName val="Pró_-_11_norma_B"/>
      <sheetName val="Resumo_subtrechos_homgêneos"/>
      <sheetName val="Demonstrativo_Dimensionamento"/>
      <sheetName val="Camadas_Mat__Distintos"/>
      <sheetName val="Custo_do_CM-30"/>
      <sheetName val="memória_de_calculo_liquida"/>
      <sheetName val="Quadro_+_Gráfico"/>
      <sheetName val="Desp__Apoio"/>
      <sheetName val="Proposta"/>
      <sheetName val="Carimbo de Nota"/>
      <sheetName val="Fresagem de Pista Ago-98"/>
      <sheetName val="COMPOS1"/>
      <sheetName val="P3"/>
      <sheetName val="PLANILHA ATUALIZADA"/>
      <sheetName val="Auxiliar"/>
      <sheetName val="Tela"/>
      <sheetName val="Atualizacao"/>
      <sheetName val="Chuvas"/>
      <sheetName val="Medição"/>
      <sheetName val="CRON.NOVO.ARIPUANA"/>
      <sheetName val="RELATA"/>
      <sheetName val="Conc 20"/>
      <sheetName val="PRO_08"/>
      <sheetName val="CAPA"/>
      <sheetName val="SUMÁRIO GERAL"/>
      <sheetName val="DIVISÓRIAS"/>
      <sheetName val="CAPA CD"/>
      <sheetName val="CABEÇALHO-RODAPÉ"/>
      <sheetName val="ABC"/>
      <sheetName val="ORÇAMENTO"/>
      <sheetName val="MEMÓRIA"/>
      <sheetName val="CRONOGRAMA"/>
      <sheetName val="BDI"/>
      <sheetName val="Encargos Sociais"/>
      <sheetName val="CPU"/>
      <sheetName val="Quadro Bueiros"/>
      <sheetName val="MP CUB"/>
      <sheetName val="Plan1"/>
      <sheetName val="CBR Jazida"/>
      <sheetName val="JAZIDAS"/>
      <sheetName val="plan"/>
      <sheetName val="Plan2"/>
      <sheetName val="RESUMO_AUT1"/>
      <sheetName val="Custo da Imprimação"/>
      <sheetName val="Custo da Pintura de Ligação"/>
      <sheetName val="Resumo Financeiro"/>
      <sheetName val="RP-1 SB (3)"/>
      <sheetName val=""/>
      <sheetName val="ROSTO"/>
      <sheetName val="7CONT FIN"/>
      <sheetName val="DG"/>
      <sheetName val="Entrada de Dados"/>
      <sheetName val="Ofício"/>
      <sheetName val="Dados do Contrato"/>
      <sheetName val="Boletim"/>
      <sheetName val="Resumo"/>
      <sheetName val="MT-358 Sin.Hor."/>
      <sheetName val="MT-358 Sin.Vert."/>
      <sheetName val="MT-358 Disp. Aux."/>
      <sheetName val="MT 220 Disp Aux"/>
      <sheetName val="Controle financeiro"/>
      <sheetName val="Linear"/>
      <sheetName val="Vert. item 1"/>
      <sheetName val="Horizontal"/>
      <sheetName val="Vertical"/>
      <sheetName val="Seg. e Canalizacao"/>
      <sheetName val="RELATÓRIO FOTOGRAFICO"/>
      <sheetName val="Pluviometria"/>
      <sheetName val="RESUMO DE DIÁRIO DE OBRAS"/>
      <sheetName val="Reajuste"/>
      <sheetName val="Cont.fin. Reajust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tabSelected="1" view="pageBreakPreview" zoomScaleNormal="100" zoomScaleSheetLayoutView="100" workbookViewId="0">
      <selection activeCell="G13" sqref="G13"/>
    </sheetView>
  </sheetViews>
  <sheetFormatPr defaultRowHeight="15" x14ac:dyDescent="0.25"/>
  <cols>
    <col min="1" max="1" width="10.28515625" customWidth="1"/>
    <col min="2" max="3" width="10.28515625" hidden="1" customWidth="1"/>
    <col min="4" max="4" width="10.28515625" customWidth="1"/>
    <col min="5" max="5" width="17.7109375" bestFit="1" customWidth="1"/>
    <col min="6" max="6" width="8" customWidth="1"/>
    <col min="7" max="7" width="12.140625" bestFit="1" customWidth="1"/>
    <col min="8" max="8" width="15.5703125" customWidth="1"/>
    <col min="9" max="9" width="20.7109375" customWidth="1"/>
    <col min="10" max="10" width="87.42578125" customWidth="1"/>
    <col min="11" max="11" width="12.7109375" bestFit="1" customWidth="1"/>
    <col min="12" max="12" width="22.7109375" bestFit="1" customWidth="1"/>
    <col min="18" max="18" width="70" customWidth="1"/>
  </cols>
  <sheetData>
    <row r="1" spans="1:19" ht="31.15" customHeight="1" x14ac:dyDescent="0.25">
      <c r="A1" s="354" t="s">
        <v>407</v>
      </c>
      <c r="B1" s="355"/>
      <c r="C1" s="355"/>
      <c r="D1" s="355"/>
      <c r="E1" s="355"/>
      <c r="F1" s="355"/>
      <c r="G1" s="355"/>
      <c r="H1" s="355"/>
      <c r="I1" s="355"/>
      <c r="J1" s="356"/>
    </row>
    <row r="2" spans="1:19" ht="37.15" customHeight="1" x14ac:dyDescent="0.25">
      <c r="A2" s="364" t="s">
        <v>408</v>
      </c>
      <c r="B2" s="365"/>
      <c r="C2" s="365"/>
      <c r="D2" s="365"/>
      <c r="E2" s="365"/>
      <c r="F2" s="365"/>
      <c r="G2" s="365"/>
      <c r="H2" s="365"/>
      <c r="I2" s="365"/>
      <c r="J2" s="366"/>
    </row>
    <row r="3" spans="1:19" ht="28.15" customHeight="1" x14ac:dyDescent="0.25">
      <c r="A3" s="361" t="s">
        <v>409</v>
      </c>
      <c r="B3" s="362"/>
      <c r="C3" s="362"/>
      <c r="D3" s="362"/>
      <c r="E3" s="362"/>
      <c r="F3" s="362"/>
      <c r="G3" s="362"/>
      <c r="H3" s="362"/>
      <c r="I3" s="362"/>
      <c r="J3" s="363"/>
      <c r="R3" s="303"/>
      <c r="S3" s="304"/>
    </row>
    <row r="4" spans="1:19" ht="32.450000000000003" customHeight="1" thickBot="1" x14ac:dyDescent="0.3">
      <c r="A4" s="357" t="s">
        <v>402</v>
      </c>
      <c r="B4" s="358"/>
      <c r="C4" s="358"/>
      <c r="D4" s="358"/>
      <c r="E4" s="358"/>
      <c r="F4" s="358"/>
      <c r="G4" s="358"/>
      <c r="H4" s="358"/>
      <c r="I4" s="358"/>
      <c r="J4" s="359"/>
      <c r="R4" s="303"/>
      <c r="S4" s="304"/>
    </row>
    <row r="5" spans="1:19" ht="15.75" x14ac:dyDescent="0.25">
      <c r="A5" s="360" t="s">
        <v>297</v>
      </c>
      <c r="B5" s="360"/>
      <c r="C5" s="360"/>
      <c r="D5" s="360"/>
      <c r="E5" s="360"/>
      <c r="F5" s="360"/>
      <c r="G5" s="360"/>
      <c r="H5" s="360"/>
      <c r="I5" s="360"/>
      <c r="J5" s="360"/>
      <c r="R5" s="303"/>
      <c r="S5" s="304"/>
    </row>
    <row r="6" spans="1:19" ht="26.25" customHeight="1" x14ac:dyDescent="0.25">
      <c r="A6" s="353" t="s">
        <v>57</v>
      </c>
      <c r="B6" s="353"/>
      <c r="C6" s="353"/>
      <c r="D6" s="353" t="s">
        <v>61</v>
      </c>
      <c r="E6" s="353"/>
      <c r="F6" s="353"/>
      <c r="G6" s="353"/>
      <c r="H6" s="353"/>
      <c r="I6" s="353"/>
      <c r="J6" s="213" t="s">
        <v>62</v>
      </c>
      <c r="R6" s="303"/>
      <c r="S6" s="304"/>
    </row>
    <row r="7" spans="1:19" ht="14.45" customHeight="1" x14ac:dyDescent="0.25">
      <c r="A7" s="370" t="str">
        <f>'Orçamento Sintético'!A7</f>
        <v xml:space="preserve"> 1 </v>
      </c>
      <c r="B7" s="370"/>
      <c r="C7" s="370"/>
      <c r="D7" s="371" t="str">
        <f>'Orçamento Sintético'!C7</f>
        <v>SERVIÇOS PRELIMINARES</v>
      </c>
      <c r="E7" s="371"/>
      <c r="F7" s="371"/>
      <c r="G7" s="371"/>
      <c r="H7" s="371"/>
      <c r="I7" s="371"/>
      <c r="J7" s="223">
        <f>'Orçamento Sintético'!H7</f>
        <v>315140.92</v>
      </c>
      <c r="R7" s="303"/>
      <c r="S7" s="304"/>
    </row>
    <row r="8" spans="1:19" ht="15.75" x14ac:dyDescent="0.25">
      <c r="A8" s="370">
        <f>'Orçamento Sintético'!A12</f>
        <v>2</v>
      </c>
      <c r="B8" s="370"/>
      <c r="C8" s="370"/>
      <c r="D8" s="371" t="str">
        <f>'Orçamento Sintético'!C12</f>
        <v>REVESTIMENTO PRIMÁRIO</v>
      </c>
      <c r="E8" s="371"/>
      <c r="F8" s="371"/>
      <c r="G8" s="371"/>
      <c r="H8" s="371"/>
      <c r="I8" s="371"/>
      <c r="J8" s="223">
        <f>'Orçamento Sintético'!H12</f>
        <v>3039582.0300000003</v>
      </c>
      <c r="R8" s="303"/>
      <c r="S8" s="304"/>
    </row>
    <row r="9" spans="1:19" ht="14.45" customHeight="1" x14ac:dyDescent="0.25">
      <c r="A9" s="370">
        <f>'Orçamento Sintético'!A19</f>
        <v>3</v>
      </c>
      <c r="B9" s="370"/>
      <c r="C9" s="370"/>
      <c r="D9" s="371" t="str">
        <f>'Orçamento Sintético'!C19</f>
        <v>TRANSPORTE</v>
      </c>
      <c r="E9" s="371"/>
      <c r="F9" s="371"/>
      <c r="G9" s="371"/>
      <c r="H9" s="371"/>
      <c r="I9" s="371"/>
      <c r="J9" s="223">
        <f>'Orçamento Sintético'!H19</f>
        <v>2023736.6</v>
      </c>
      <c r="R9" s="303"/>
      <c r="S9" s="304"/>
    </row>
    <row r="10" spans="1:19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R10" s="303"/>
      <c r="S10" s="304"/>
    </row>
    <row r="11" spans="1:19" ht="15.75" x14ac:dyDescent="0.25">
      <c r="A11" s="165"/>
      <c r="B11" s="165"/>
      <c r="C11" s="165"/>
      <c r="D11" s="165"/>
      <c r="E11" s="164"/>
      <c r="F11" s="165"/>
      <c r="I11" s="281" t="s">
        <v>226</v>
      </c>
      <c r="J11" s="219">
        <f>'Orçamento Sintético'!G22</f>
        <v>5378459.5499999998</v>
      </c>
      <c r="K11" s="204">
        <f>J11/'Mem-Trechos'!E26</f>
        <v>59760.661666666667</v>
      </c>
      <c r="N11">
        <v>36980</v>
      </c>
      <c r="R11" s="303"/>
      <c r="S11" s="304"/>
    </row>
    <row r="12" spans="1:19" x14ac:dyDescent="0.25">
      <c r="R12" s="303"/>
      <c r="S12" s="304"/>
    </row>
    <row r="13" spans="1:19" ht="22.9" customHeight="1" x14ac:dyDescent="0.25">
      <c r="G13" s="214"/>
      <c r="R13" s="303"/>
      <c r="S13" s="304"/>
    </row>
    <row r="14" spans="1:19" x14ac:dyDescent="0.25">
      <c r="R14" s="303"/>
      <c r="S14" s="304"/>
    </row>
    <row r="15" spans="1:19" x14ac:dyDescent="0.25">
      <c r="R15" s="303"/>
      <c r="S15" s="304"/>
    </row>
    <row r="16" spans="1:19" x14ac:dyDescent="0.25">
      <c r="R16" s="303"/>
      <c r="S16" s="304"/>
    </row>
    <row r="17" spans="1:19" x14ac:dyDescent="0.25">
      <c r="R17" s="303"/>
      <c r="S17" s="304"/>
    </row>
    <row r="18" spans="1:19" x14ac:dyDescent="0.25">
      <c r="A18" s="367"/>
      <c r="B18" s="367"/>
      <c r="C18" s="367"/>
      <c r="D18" s="367"/>
      <c r="E18" s="367"/>
      <c r="F18" s="367"/>
      <c r="G18" s="367"/>
      <c r="H18" s="367"/>
      <c r="I18" s="367"/>
      <c r="J18" s="367"/>
      <c r="R18" s="303"/>
      <c r="S18" s="304"/>
    </row>
    <row r="19" spans="1:19" ht="15.6" customHeight="1" x14ac:dyDescent="0.25">
      <c r="A19" s="368"/>
      <c r="B19" s="368"/>
      <c r="C19" s="368"/>
      <c r="D19" s="368"/>
      <c r="E19" s="368"/>
      <c r="F19" s="368"/>
      <c r="G19" s="368"/>
      <c r="H19" s="368"/>
      <c r="I19" s="368"/>
      <c r="J19" s="368"/>
      <c r="R19" s="303"/>
      <c r="S19" s="304"/>
    </row>
    <row r="20" spans="1:19" ht="15.75" x14ac:dyDescent="0.25">
      <c r="A20" s="369"/>
      <c r="B20" s="369"/>
      <c r="C20" s="369"/>
      <c r="D20" s="369"/>
      <c r="E20" s="369"/>
      <c r="F20" s="369"/>
      <c r="G20" s="369"/>
      <c r="H20" s="369"/>
      <c r="I20" s="369"/>
      <c r="J20" s="369"/>
      <c r="R20" s="303"/>
      <c r="S20" s="304"/>
    </row>
    <row r="21" spans="1:19" ht="15.75" x14ac:dyDescent="0.25">
      <c r="A21" s="369"/>
      <c r="B21" s="369"/>
      <c r="C21" s="369"/>
      <c r="D21" s="369"/>
      <c r="E21" s="369"/>
      <c r="F21" s="369"/>
      <c r="G21" s="369"/>
      <c r="H21" s="369"/>
      <c r="I21" s="369"/>
      <c r="J21" s="369"/>
      <c r="R21" s="303"/>
      <c r="S21" s="304"/>
    </row>
    <row r="22" spans="1:19" x14ac:dyDescent="0.25">
      <c r="R22" s="303"/>
      <c r="S22" s="304"/>
    </row>
    <row r="23" spans="1:19" x14ac:dyDescent="0.25">
      <c r="R23" s="303"/>
      <c r="S23" s="304"/>
    </row>
    <row r="24" spans="1:19" x14ac:dyDescent="0.25">
      <c r="R24" s="303"/>
      <c r="S24" s="304"/>
    </row>
    <row r="25" spans="1:19" x14ac:dyDescent="0.25">
      <c r="R25" s="303"/>
      <c r="S25" s="304"/>
    </row>
    <row r="26" spans="1:19" x14ac:dyDescent="0.25">
      <c r="R26" s="303"/>
      <c r="S26" s="304"/>
    </row>
    <row r="27" spans="1:19" x14ac:dyDescent="0.25">
      <c r="I27">
        <v>7.8</v>
      </c>
      <c r="R27" s="303"/>
      <c r="S27" s="304"/>
    </row>
    <row r="28" spans="1:19" x14ac:dyDescent="0.25">
      <c r="I28">
        <v>7.2</v>
      </c>
      <c r="R28" s="303"/>
      <c r="S28" s="304"/>
    </row>
    <row r="29" spans="1:19" x14ac:dyDescent="0.25">
      <c r="I29">
        <v>33.1</v>
      </c>
      <c r="R29" s="303"/>
      <c r="S29" s="304"/>
    </row>
    <row r="30" spans="1:19" x14ac:dyDescent="0.25">
      <c r="I30">
        <v>4.5999999999999996</v>
      </c>
    </row>
    <row r="31" spans="1:19" x14ac:dyDescent="0.25">
      <c r="I31">
        <v>38</v>
      </c>
    </row>
    <row r="32" spans="1:19" x14ac:dyDescent="0.25">
      <c r="I32">
        <f>SUM(I27:I31)</f>
        <v>90.7</v>
      </c>
    </row>
  </sheetData>
  <mergeCells count="17">
    <mergeCell ref="A18:J18"/>
    <mergeCell ref="A19:J19"/>
    <mergeCell ref="A20:J20"/>
    <mergeCell ref="A21:J21"/>
    <mergeCell ref="A7:C7"/>
    <mergeCell ref="D7:I7"/>
    <mergeCell ref="A8:C8"/>
    <mergeCell ref="D8:I8"/>
    <mergeCell ref="A9:C9"/>
    <mergeCell ref="D9:I9"/>
    <mergeCell ref="A6:C6"/>
    <mergeCell ref="D6:I6"/>
    <mergeCell ref="A1:J1"/>
    <mergeCell ref="A4:J4"/>
    <mergeCell ref="A5:J5"/>
    <mergeCell ref="A3:J3"/>
    <mergeCell ref="A2:J2"/>
  </mergeCells>
  <phoneticPr fontId="9" type="noConversion"/>
  <printOptions horizontalCentered="1"/>
  <pageMargins left="0.51181102362204722" right="0.51181102362204722" top="1.7716535433070868" bottom="0.98425196850393704" header="0.59055118110236227" footer="0.39370078740157483"/>
  <pageSetup paperSize="9" scale="70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view="pageBreakPreview" topLeftCell="A5" zoomScale="90" zoomScaleNormal="100" zoomScaleSheetLayoutView="90" workbookViewId="0">
      <selection activeCell="U15" sqref="U15"/>
    </sheetView>
  </sheetViews>
  <sheetFormatPr defaultRowHeight="15" x14ac:dyDescent="0.25"/>
  <cols>
    <col min="1" max="1" width="7.28515625" customWidth="1"/>
    <col min="2" max="2" width="58" customWidth="1"/>
    <col min="3" max="3" width="22.28515625" bestFit="1" customWidth="1"/>
    <col min="4" max="6" width="22.28515625" customWidth="1"/>
    <col min="7" max="7" width="15.5703125" bestFit="1" customWidth="1"/>
    <col min="8" max="30" width="13.28515625" bestFit="1" customWidth="1"/>
  </cols>
  <sheetData>
    <row r="1" spans="1:8" ht="26.45" customHeight="1" x14ac:dyDescent="0.25">
      <c r="A1" s="481" t="str">
        <f>Resumo!A1</f>
        <v>OBRA: REGISTRO DE PREÇOS PARA OS SERVIÇOS DE ADEQUAÇÃO (Melhoramento) DE ESTRADAS VICINAIS NO MUNICÍPIO DE MURICI DOS PORTELAS-PI</v>
      </c>
      <c r="B1" s="481"/>
      <c r="C1" s="481"/>
      <c r="D1" s="481"/>
      <c r="E1" s="481"/>
      <c r="F1" s="481"/>
    </row>
    <row r="2" spans="1:8" ht="26.45" customHeight="1" x14ac:dyDescent="0.25">
      <c r="A2" s="481" t="str">
        <f>Resumo!A2</f>
        <v>TRECHO: ZONA RURAL</v>
      </c>
      <c r="B2" s="481"/>
      <c r="C2" s="481"/>
      <c r="D2" s="481"/>
      <c r="E2" s="481"/>
      <c r="F2" s="481"/>
    </row>
    <row r="3" spans="1:8" ht="33.6" customHeight="1" x14ac:dyDescent="0.25">
      <c r="A3" s="480" t="str">
        <f>Resumo!A3</f>
        <v>Objeto: Adequação de Estrada Vicinal / Extensão: 90 km</v>
      </c>
      <c r="B3" s="480"/>
      <c r="C3" s="480"/>
      <c r="D3" s="480"/>
      <c r="E3" s="480"/>
      <c r="F3" s="480"/>
      <c r="G3" s="177"/>
      <c r="H3" s="177"/>
    </row>
    <row r="4" spans="1:8" ht="27.6" customHeight="1" x14ac:dyDescent="0.25">
      <c r="A4" s="490" t="s">
        <v>400</v>
      </c>
      <c r="B4" s="490"/>
      <c r="C4" s="490"/>
      <c r="D4" s="490"/>
      <c r="E4" s="490"/>
      <c r="F4" s="490"/>
    </row>
    <row r="5" spans="1:8" ht="25.15" customHeight="1" x14ac:dyDescent="0.25">
      <c r="A5" s="491" t="s">
        <v>240</v>
      </c>
      <c r="B5" s="492"/>
      <c r="C5" s="492"/>
      <c r="D5" s="492"/>
      <c r="E5" s="492"/>
      <c r="F5" s="492"/>
    </row>
    <row r="6" spans="1:8" ht="15.75" x14ac:dyDescent="0.25">
      <c r="A6" s="205" t="s">
        <v>57</v>
      </c>
      <c r="B6" s="205" t="s">
        <v>61</v>
      </c>
      <c r="C6" s="341" t="s">
        <v>62</v>
      </c>
      <c r="D6" s="210" t="s">
        <v>235</v>
      </c>
      <c r="E6" s="210" t="s">
        <v>236</v>
      </c>
      <c r="F6" s="210" t="s">
        <v>294</v>
      </c>
    </row>
    <row r="7" spans="1:8" ht="15.75" x14ac:dyDescent="0.25">
      <c r="A7" s="486" t="str">
        <f>'Orçamento Sintético'!A7</f>
        <v xml:space="preserve"> 1 </v>
      </c>
      <c r="B7" s="488" t="str">
        <f>'Orçamento Sintético'!C7</f>
        <v>SERVIÇOS PRELIMINARES</v>
      </c>
      <c r="C7" s="346">
        <f>D7+E7+F7</f>
        <v>1</v>
      </c>
      <c r="D7" s="208">
        <v>0.4</v>
      </c>
      <c r="E7" s="208">
        <v>0.3</v>
      </c>
      <c r="F7" s="208">
        <v>0.3</v>
      </c>
      <c r="G7" s="203">
        <f t="shared" ref="G7:G20" si="0">SUM(D7:F7)</f>
        <v>1</v>
      </c>
      <c r="H7" s="204"/>
    </row>
    <row r="8" spans="1:8" ht="15.75" x14ac:dyDescent="0.25">
      <c r="A8" s="487"/>
      <c r="B8" s="489"/>
      <c r="C8" s="342">
        <f>'Orçamento Sintético'!H7</f>
        <v>315140.92</v>
      </c>
      <c r="D8" s="207">
        <f>C8*40%</f>
        <v>126056.368</v>
      </c>
      <c r="E8" s="207">
        <f>C8*30%</f>
        <v>94542.275999999998</v>
      </c>
      <c r="F8" s="207">
        <f>C8*30%</f>
        <v>94542.275999999998</v>
      </c>
      <c r="G8" s="204">
        <f t="shared" si="0"/>
        <v>315140.92</v>
      </c>
      <c r="H8" s="204">
        <f>C8-G8</f>
        <v>0</v>
      </c>
    </row>
    <row r="9" spans="1:8" x14ac:dyDescent="0.25">
      <c r="A9" s="482" t="str">
        <f>'Orçamento Sintético'!A8</f>
        <v xml:space="preserve"> 1.1 </v>
      </c>
      <c r="B9" s="484" t="str">
        <f>'Orçamento Sintético'!C8</f>
        <v>Apoio para Administração da obra e Funcionarios</v>
      </c>
      <c r="C9" s="343">
        <f>D9+E9+F9</f>
        <v>1</v>
      </c>
      <c r="D9" s="209">
        <v>0.4</v>
      </c>
      <c r="E9" s="209">
        <v>0.3</v>
      </c>
      <c r="F9" s="209">
        <v>0.3</v>
      </c>
      <c r="G9" s="203">
        <f t="shared" si="0"/>
        <v>1</v>
      </c>
      <c r="H9" s="204"/>
    </row>
    <row r="10" spans="1:8" ht="15.75" x14ac:dyDescent="0.25">
      <c r="A10" s="483"/>
      <c r="B10" s="485"/>
      <c r="C10" s="347">
        <f>'Orçamento Sintético'!H8</f>
        <v>70922.87</v>
      </c>
      <c r="D10" s="206">
        <f>C10*40%</f>
        <v>28369.148000000001</v>
      </c>
      <c r="E10" s="206">
        <f>C10*30%</f>
        <v>21276.860999999997</v>
      </c>
      <c r="F10" s="206">
        <f>C10*30%</f>
        <v>21276.860999999997</v>
      </c>
      <c r="G10" s="204">
        <f t="shared" si="0"/>
        <v>70922.87</v>
      </c>
      <c r="H10" s="204">
        <f>C10-G10</f>
        <v>0</v>
      </c>
    </row>
    <row r="11" spans="1:8" x14ac:dyDescent="0.25">
      <c r="A11" s="482" t="str">
        <f>'Orçamento Sintético'!A9</f>
        <v xml:space="preserve"> 1.2 </v>
      </c>
      <c r="B11" s="484" t="str">
        <f>'Orçamento Sintético'!C9</f>
        <v>Administração local da obra</v>
      </c>
      <c r="C11" s="343">
        <f>SUM(D11:F11)</f>
        <v>1</v>
      </c>
      <c r="D11" s="209">
        <v>0.4</v>
      </c>
      <c r="E11" s="209">
        <v>0.3</v>
      </c>
      <c r="F11" s="209">
        <v>0.3</v>
      </c>
      <c r="G11" s="203">
        <f t="shared" si="0"/>
        <v>1</v>
      </c>
      <c r="H11" s="204"/>
    </row>
    <row r="12" spans="1:8" ht="15.75" x14ac:dyDescent="0.25">
      <c r="A12" s="483"/>
      <c r="B12" s="485"/>
      <c r="C12" s="347">
        <f>'Orçamento Sintético'!H9</f>
        <v>188783.25</v>
      </c>
      <c r="D12" s="206">
        <f>C12*40%</f>
        <v>75513.3</v>
      </c>
      <c r="E12" s="206">
        <f>C12*30%</f>
        <v>56634.974999999999</v>
      </c>
      <c r="F12" s="206">
        <f>C12*30%</f>
        <v>56634.974999999999</v>
      </c>
      <c r="G12" s="204">
        <f t="shared" si="0"/>
        <v>188783.25</v>
      </c>
      <c r="H12" s="204">
        <f>C12-G12</f>
        <v>0</v>
      </c>
    </row>
    <row r="13" spans="1:8" x14ac:dyDescent="0.25">
      <c r="A13" s="482" t="str">
        <f>'Orçamento Sintético'!A10</f>
        <v xml:space="preserve"> 1.3 </v>
      </c>
      <c r="B13" s="484" t="str">
        <f>'Orçamento Sintético'!C10</f>
        <v>Placa de obra em chapa de aço galvanizada</v>
      </c>
      <c r="C13" s="343">
        <f>SUM(D13:F13)</f>
        <v>1</v>
      </c>
      <c r="D13" s="209">
        <v>1</v>
      </c>
      <c r="E13" s="209">
        <v>0</v>
      </c>
      <c r="F13" s="209">
        <v>0</v>
      </c>
      <c r="G13" s="203">
        <f t="shared" si="0"/>
        <v>1</v>
      </c>
      <c r="H13" s="204"/>
    </row>
    <row r="14" spans="1:8" ht="15.75" x14ac:dyDescent="0.25">
      <c r="A14" s="483"/>
      <c r="B14" s="485"/>
      <c r="C14" s="347">
        <f>'Orçamento Sintético'!H10</f>
        <v>4235.68</v>
      </c>
      <c r="D14" s="206">
        <f>C14</f>
        <v>4235.68</v>
      </c>
      <c r="E14" s="206">
        <f t="shared" ref="E14" si="1">ROUND($C$12*E13,2)</f>
        <v>0</v>
      </c>
      <c r="F14" s="206">
        <f t="shared" ref="F14" si="2">ROUND($C$12*F13,2)</f>
        <v>0</v>
      </c>
      <c r="G14" s="204">
        <f t="shared" si="0"/>
        <v>4235.68</v>
      </c>
      <c r="H14" s="204">
        <f>C14-G14</f>
        <v>0</v>
      </c>
    </row>
    <row r="15" spans="1:8" x14ac:dyDescent="0.25">
      <c r="A15" s="482" t="str">
        <f>'Orçamento Sintético'!A11</f>
        <v xml:space="preserve"> 1.4 </v>
      </c>
      <c r="B15" s="484" t="str">
        <f>'Orçamento Sintético'!C11</f>
        <v>Mobilização e Desmobilização de Equipamentos</v>
      </c>
      <c r="C15" s="343">
        <f>SUM(D15:F15)</f>
        <v>1</v>
      </c>
      <c r="D15" s="209">
        <v>0.5</v>
      </c>
      <c r="E15" s="209">
        <v>0</v>
      </c>
      <c r="F15" s="209">
        <v>0.5</v>
      </c>
      <c r="G15" s="203">
        <f t="shared" si="0"/>
        <v>1</v>
      </c>
      <c r="H15" s="204"/>
    </row>
    <row r="16" spans="1:8" ht="15.75" x14ac:dyDescent="0.25">
      <c r="A16" s="483"/>
      <c r="B16" s="485"/>
      <c r="C16" s="348">
        <f>'Orçamento Sintético'!H11</f>
        <v>51199.12</v>
      </c>
      <c r="D16" s="206">
        <f>C16*50%</f>
        <v>25599.56</v>
      </c>
      <c r="E16" s="206">
        <f t="shared" ref="E16" si="3">ROUND($C$16*E15,2)</f>
        <v>0</v>
      </c>
      <c r="F16" s="206">
        <f>C16*50%</f>
        <v>25599.56</v>
      </c>
      <c r="G16" s="204">
        <f t="shared" si="0"/>
        <v>51199.12</v>
      </c>
      <c r="H16" s="204">
        <f>C16-G16</f>
        <v>0</v>
      </c>
    </row>
    <row r="17" spans="1:8" x14ac:dyDescent="0.25">
      <c r="A17" s="486">
        <f>'Orçamento Sintético'!A12</f>
        <v>2</v>
      </c>
      <c r="B17" s="488" t="str">
        <f>'Orçamento Sintético'!C12</f>
        <v>REVESTIMENTO PRIMÁRIO</v>
      </c>
      <c r="C17" s="346">
        <f>SUM(D17:F17)</f>
        <v>1</v>
      </c>
      <c r="D17" s="209">
        <v>0.35</v>
      </c>
      <c r="E17" s="209">
        <v>0.32500000000000001</v>
      </c>
      <c r="F17" s="209">
        <v>0.32500000000000001</v>
      </c>
      <c r="G17" s="203">
        <f t="shared" si="0"/>
        <v>1</v>
      </c>
      <c r="H17" s="204"/>
    </row>
    <row r="18" spans="1:8" ht="15.75" x14ac:dyDescent="0.25">
      <c r="A18" s="487"/>
      <c r="B18" s="489"/>
      <c r="C18" s="344">
        <f>'Orçamento Sintético'!H12</f>
        <v>3039582.0300000003</v>
      </c>
      <c r="D18" s="206">
        <f>C18*D17</f>
        <v>1063853.7105</v>
      </c>
      <c r="E18" s="206">
        <f>C18*E17</f>
        <v>987864.15975000011</v>
      </c>
      <c r="F18" s="206">
        <f>C18*F17</f>
        <v>987864.15975000011</v>
      </c>
      <c r="G18" s="204">
        <f t="shared" si="0"/>
        <v>3039582.0300000003</v>
      </c>
      <c r="H18" s="204">
        <f>C18-G18</f>
        <v>0</v>
      </c>
    </row>
    <row r="19" spans="1:8" x14ac:dyDescent="0.25">
      <c r="A19" s="486">
        <f>'Orçamento Sintético'!A19</f>
        <v>3</v>
      </c>
      <c r="B19" s="488" t="str">
        <f>'Orçamento Sintético'!C19</f>
        <v>TRANSPORTE</v>
      </c>
      <c r="C19" s="346">
        <v>1</v>
      </c>
      <c r="D19" s="209">
        <v>0.35</v>
      </c>
      <c r="E19" s="209">
        <v>0.32500000000000001</v>
      </c>
      <c r="F19" s="209">
        <v>0.32500000000000001</v>
      </c>
      <c r="G19" s="203">
        <f t="shared" si="0"/>
        <v>1</v>
      </c>
      <c r="H19" s="204"/>
    </row>
    <row r="20" spans="1:8" ht="15.75" x14ac:dyDescent="0.25">
      <c r="A20" s="487"/>
      <c r="B20" s="489"/>
      <c r="C20" s="345">
        <f>'Orçamento Sintético'!H19</f>
        <v>2023736.6</v>
      </c>
      <c r="D20" s="206">
        <f>C20*D19</f>
        <v>708307.80999999994</v>
      </c>
      <c r="E20" s="206">
        <f>C20*E19</f>
        <v>657714.39500000002</v>
      </c>
      <c r="F20" s="206">
        <f>C20*F19</f>
        <v>657714.39500000002</v>
      </c>
      <c r="G20" s="204">
        <f t="shared" si="0"/>
        <v>2023736.6</v>
      </c>
      <c r="H20" s="204">
        <f>C20-G20</f>
        <v>0</v>
      </c>
    </row>
    <row r="21" spans="1:8" ht="14.45" customHeight="1" x14ac:dyDescent="0.25">
      <c r="A21" s="499" t="s">
        <v>237</v>
      </c>
      <c r="B21" s="500"/>
      <c r="C21" s="494">
        <v>1</v>
      </c>
      <c r="D21" s="212">
        <f>ROUND(D22/$F$24,4)</f>
        <v>0.35289999999999999</v>
      </c>
      <c r="E21" s="212">
        <f>ROUND(E22/$F$24,4)</f>
        <v>0.32350000000000001</v>
      </c>
      <c r="F21" s="212">
        <f>ROUND(F22/$F$24,4)</f>
        <v>0.32350000000000001</v>
      </c>
      <c r="G21" s="163"/>
    </row>
    <row r="22" spans="1:8" ht="14.45" customHeight="1" x14ac:dyDescent="0.25">
      <c r="A22" s="497" t="s">
        <v>103</v>
      </c>
      <c r="B22" s="498"/>
      <c r="C22" s="494"/>
      <c r="D22" s="211">
        <f>SUM(D8,D18,D20,)</f>
        <v>1898217.8884999999</v>
      </c>
      <c r="E22" s="211">
        <f>SUM(E8,E18,E20)</f>
        <v>1740120.8307500002</v>
      </c>
      <c r="F22" s="211">
        <f>SUM(F8,F18,F20)</f>
        <v>1740120.8307500002</v>
      </c>
      <c r="G22" s="167"/>
    </row>
    <row r="23" spans="1:8" ht="14.45" customHeight="1" x14ac:dyDescent="0.25">
      <c r="A23" s="497" t="s">
        <v>238</v>
      </c>
      <c r="B23" s="498"/>
      <c r="C23" s="493">
        <f>C8+C18+C20</f>
        <v>5378459.5500000007</v>
      </c>
      <c r="D23" s="212">
        <f>ROUND(D24/$F$24,4)</f>
        <v>0.35289999999999999</v>
      </c>
      <c r="E23" s="212">
        <f>ROUND(E24/$F$24,4)</f>
        <v>0.67649999999999999</v>
      </c>
      <c r="F23" s="212">
        <f>ROUND(F24/$F$24,4)</f>
        <v>1</v>
      </c>
    </row>
    <row r="24" spans="1:8" ht="14.45" customHeight="1" x14ac:dyDescent="0.25">
      <c r="A24" s="495" t="s">
        <v>239</v>
      </c>
      <c r="B24" s="496"/>
      <c r="C24" s="493"/>
      <c r="D24" s="211">
        <f>D22</f>
        <v>1898217.8884999999</v>
      </c>
      <c r="E24" s="211">
        <f>ROUND(D24+E22,2)</f>
        <v>3638338.72</v>
      </c>
      <c r="F24" s="211">
        <f>ROUND(E24+F22,2)</f>
        <v>5378459.5499999998</v>
      </c>
    </row>
    <row r="25" spans="1:8" x14ac:dyDescent="0.25">
      <c r="G25" s="204"/>
    </row>
    <row r="28" spans="1:8" x14ac:dyDescent="0.25">
      <c r="G28" s="204"/>
    </row>
    <row r="30" spans="1:8" x14ac:dyDescent="0.25">
      <c r="A30" s="367"/>
      <c r="B30" s="367"/>
      <c r="C30" s="367"/>
      <c r="D30" s="367"/>
      <c r="E30" s="367"/>
      <c r="F30" s="367"/>
      <c r="G30" s="214"/>
    </row>
    <row r="31" spans="1:8" ht="15.6" customHeight="1" x14ac:dyDescent="0.25">
      <c r="A31" s="368"/>
      <c r="B31" s="368"/>
      <c r="C31" s="368"/>
      <c r="D31" s="368"/>
      <c r="E31" s="368"/>
      <c r="F31" s="368"/>
      <c r="G31" s="215"/>
    </row>
    <row r="32" spans="1:8" ht="15.75" x14ac:dyDescent="0.25">
      <c r="A32" s="369"/>
      <c r="B32" s="369"/>
      <c r="C32" s="369"/>
      <c r="D32" s="369"/>
      <c r="E32" s="369"/>
      <c r="F32" s="369"/>
      <c r="G32" s="216"/>
    </row>
    <row r="33" spans="1:7" ht="15.75" x14ac:dyDescent="0.25">
      <c r="A33" s="369"/>
      <c r="B33" s="369"/>
      <c r="C33" s="369"/>
      <c r="D33" s="369"/>
      <c r="E33" s="369"/>
      <c r="F33" s="369"/>
      <c r="G33" s="216"/>
    </row>
  </sheetData>
  <mergeCells count="29">
    <mergeCell ref="A33:F33"/>
    <mergeCell ref="C23:C24"/>
    <mergeCell ref="C21:C22"/>
    <mergeCell ref="A24:B24"/>
    <mergeCell ref="A22:B22"/>
    <mergeCell ref="A23:B23"/>
    <mergeCell ref="A21:B21"/>
    <mergeCell ref="A30:F30"/>
    <mergeCell ref="A5:F5"/>
    <mergeCell ref="A19:A20"/>
    <mergeCell ref="B19:B20"/>
    <mergeCell ref="A31:F31"/>
    <mergeCell ref="A32:F32"/>
    <mergeCell ref="A3:F3"/>
    <mergeCell ref="A1:F1"/>
    <mergeCell ref="A15:A16"/>
    <mergeCell ref="B15:B16"/>
    <mergeCell ref="A17:A18"/>
    <mergeCell ref="B17:B18"/>
    <mergeCell ref="A2:F2"/>
    <mergeCell ref="A4:F4"/>
    <mergeCell ref="A11:A12"/>
    <mergeCell ref="B11:B12"/>
    <mergeCell ref="A13:A14"/>
    <mergeCell ref="B9:B10"/>
    <mergeCell ref="A9:A10"/>
    <mergeCell ref="A7:A8"/>
    <mergeCell ref="B7:B8"/>
    <mergeCell ref="B13:B14"/>
  </mergeCells>
  <printOptions horizontalCentered="1"/>
  <pageMargins left="0.51181102362204722" right="0.51181102362204722" top="1.7716535433070868" bottom="0.98425196850393704" header="0.59055118110236227" footer="0.39370078740157483"/>
  <pageSetup paperSize="9" scale="70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"/>
  <sheetViews>
    <sheetView view="pageBreakPreview" topLeftCell="A29" zoomScaleNormal="100" zoomScaleSheetLayoutView="100" workbookViewId="0">
      <selection activeCell="U15" sqref="U15"/>
    </sheetView>
  </sheetViews>
  <sheetFormatPr defaultRowHeight="15" x14ac:dyDescent="0.25"/>
  <cols>
    <col min="1" max="1" width="21.28515625" bestFit="1" customWidth="1"/>
    <col min="2" max="2" width="61.28515625" customWidth="1"/>
    <col min="3" max="4" width="11.28515625" bestFit="1" customWidth="1"/>
    <col min="5" max="5" width="13.85546875" customWidth="1"/>
    <col min="6" max="6" width="14.28515625" customWidth="1"/>
    <col min="7" max="7" width="12.28515625" bestFit="1" customWidth="1"/>
    <col min="8" max="8" width="12.7109375" customWidth="1"/>
    <col min="11" max="11" width="11.5703125" customWidth="1"/>
  </cols>
  <sheetData>
    <row r="1" spans="1:21" ht="19.899999999999999" customHeight="1" x14ac:dyDescent="0.25">
      <c r="A1" s="354" t="str">
        <f>Resumo!A1</f>
        <v>OBRA: REGISTRO DE PREÇOS PARA OS SERVIÇOS DE ADEQUAÇÃO (Melhoramento) DE ESTRADAS VICINAIS NO MUNICÍPIO DE MURICI DOS PORTELAS-PI</v>
      </c>
      <c r="B1" s="355"/>
      <c r="C1" s="355"/>
      <c r="D1" s="355"/>
      <c r="E1" s="355"/>
      <c r="F1" s="355"/>
      <c r="G1" s="355"/>
      <c r="H1" s="356"/>
    </row>
    <row r="2" spans="1:21" ht="19.899999999999999" customHeight="1" x14ac:dyDescent="0.25">
      <c r="A2" s="364" t="str">
        <f>Resumo!A2</f>
        <v>TRECHO: ZONA RURAL</v>
      </c>
      <c r="B2" s="365"/>
      <c r="C2" s="365"/>
      <c r="D2" s="365"/>
      <c r="E2" s="365"/>
      <c r="F2" s="365"/>
      <c r="G2" s="365"/>
      <c r="H2" s="366"/>
    </row>
    <row r="3" spans="1:21" ht="90.6" customHeight="1" x14ac:dyDescent="0.25">
      <c r="A3" s="375" t="str">
        <f>Resumo!A3</f>
        <v>Objeto: Adequação de Estrada Vicinal / Extensão: 90 km</v>
      </c>
      <c r="B3" s="376"/>
      <c r="C3" s="376"/>
      <c r="D3" s="376"/>
      <c r="E3" s="376"/>
      <c r="F3" s="376"/>
      <c r="G3" s="376"/>
      <c r="H3" s="501"/>
    </row>
    <row r="4" spans="1:21" ht="33" customHeight="1" thickBot="1" x14ac:dyDescent="0.3">
      <c r="A4" s="357" t="str">
        <f>Resumo!A4</f>
        <v>BANCA: SINAPI - 01/2023 - Piauí / SICRO - 01/2023 - COM Desoneração - Horista: 111,86% / Mensalista: 70,63% - BDI: 28,17%</v>
      </c>
      <c r="B4" s="358"/>
      <c r="C4" s="358"/>
      <c r="D4" s="358"/>
      <c r="E4" s="358"/>
      <c r="F4" s="358"/>
      <c r="G4" s="358"/>
      <c r="H4" s="359"/>
    </row>
    <row r="5" spans="1:21" ht="25.9" customHeight="1" x14ac:dyDescent="0.25">
      <c r="A5" s="504" t="s">
        <v>397</v>
      </c>
      <c r="B5" s="505"/>
      <c r="C5" s="505"/>
      <c r="D5" s="505"/>
      <c r="E5" s="505"/>
      <c r="F5" s="505"/>
      <c r="G5" s="505"/>
      <c r="H5" s="506"/>
    </row>
    <row r="6" spans="1:21" ht="31.9" customHeight="1" x14ac:dyDescent="0.25">
      <c r="A6" s="184" t="str">
        <f>'Orçamento Sintético'!B11</f>
        <v xml:space="preserve"> COMP. 04</v>
      </c>
      <c r="B6" s="507" t="str">
        <f>'Orçamento Sintético'!C11</f>
        <v>Mobilização e Desmobilização de Equipamentos</v>
      </c>
      <c r="C6" s="507"/>
      <c r="D6" s="507"/>
      <c r="E6" s="507"/>
      <c r="F6" s="507"/>
      <c r="G6" s="507"/>
      <c r="H6" s="507"/>
    </row>
    <row r="7" spans="1:21" x14ac:dyDescent="0.25">
      <c r="A7" s="34"/>
      <c r="B7" s="35"/>
      <c r="C7" s="35"/>
      <c r="D7" s="35"/>
      <c r="E7" s="35"/>
      <c r="F7" s="35"/>
      <c r="G7" s="35"/>
      <c r="H7" s="35"/>
    </row>
    <row r="8" spans="1:21" x14ac:dyDescent="0.25">
      <c r="A8" s="502" t="s">
        <v>63</v>
      </c>
      <c r="B8" s="503"/>
      <c r="C8" s="36"/>
      <c r="D8" s="36"/>
      <c r="E8" s="37"/>
      <c r="F8" s="35"/>
      <c r="G8" s="35"/>
      <c r="H8" s="35"/>
    </row>
    <row r="9" spans="1:21" x14ac:dyDescent="0.25">
      <c r="A9" s="36"/>
      <c r="B9" s="36"/>
      <c r="C9" s="36"/>
      <c r="D9" s="36"/>
      <c r="E9" s="37"/>
      <c r="F9" s="35"/>
      <c r="G9" s="35"/>
      <c r="H9" s="35"/>
    </row>
    <row r="10" spans="1:21" x14ac:dyDescent="0.25">
      <c r="A10" s="508" t="s">
        <v>64</v>
      </c>
      <c r="B10" s="508"/>
      <c r="C10" s="38" t="s">
        <v>65</v>
      </c>
      <c r="D10" s="36"/>
      <c r="E10" s="37"/>
      <c r="F10" s="35"/>
      <c r="G10" s="35"/>
      <c r="H10" s="35"/>
    </row>
    <row r="11" spans="1:21" x14ac:dyDescent="0.25">
      <c r="A11" s="36"/>
      <c r="B11" s="36"/>
      <c r="C11" s="36"/>
      <c r="D11" s="36"/>
      <c r="E11" s="35"/>
      <c r="F11" s="35"/>
      <c r="G11" s="35"/>
      <c r="H11" s="35"/>
    </row>
    <row r="12" spans="1:21" ht="15.75" x14ac:dyDescent="0.25">
      <c r="A12" s="39">
        <v>89031</v>
      </c>
      <c r="B12" s="175" t="s">
        <v>348</v>
      </c>
      <c r="C12" s="40">
        <v>1</v>
      </c>
      <c r="D12" s="40"/>
      <c r="E12" s="35"/>
      <c r="F12" s="35"/>
      <c r="G12" s="35"/>
      <c r="H12" s="35"/>
    </row>
    <row r="13" spans="1:21" ht="1.5" customHeight="1" x14ac:dyDescent="0.25">
      <c r="A13" s="39" t="s">
        <v>306</v>
      </c>
      <c r="B13" s="175" t="s">
        <v>305</v>
      </c>
      <c r="C13" s="40">
        <v>0</v>
      </c>
      <c r="D13" s="40"/>
      <c r="E13" s="35"/>
      <c r="F13" s="35"/>
      <c r="G13" s="35"/>
      <c r="H13" s="35"/>
    </row>
    <row r="14" spans="1:21" ht="15.75" x14ac:dyDescent="0.25">
      <c r="A14" s="39" t="s">
        <v>285</v>
      </c>
      <c r="B14" s="175" t="s">
        <v>286</v>
      </c>
      <c r="C14" s="40">
        <v>1</v>
      </c>
      <c r="D14" s="40"/>
      <c r="E14" s="35"/>
      <c r="F14" s="35"/>
      <c r="G14" s="35"/>
      <c r="H14" s="35"/>
    </row>
    <row r="15" spans="1:21" ht="37.5" customHeight="1" x14ac:dyDescent="0.25">
      <c r="A15" s="39" t="s">
        <v>70</v>
      </c>
      <c r="B15" s="175" t="s">
        <v>370</v>
      </c>
      <c r="C15" s="40">
        <v>1</v>
      </c>
      <c r="D15" s="40"/>
      <c r="E15" s="35"/>
      <c r="F15" s="35"/>
      <c r="G15" s="35"/>
      <c r="H15" s="35"/>
      <c r="U15" t="s">
        <v>412</v>
      </c>
    </row>
    <row r="16" spans="1:21" ht="15.75" x14ac:dyDescent="0.25">
      <c r="A16" s="39" t="s">
        <v>66</v>
      </c>
      <c r="B16" s="41" t="s">
        <v>67</v>
      </c>
      <c r="C16" s="40">
        <v>1</v>
      </c>
      <c r="D16" s="42"/>
      <c r="E16" s="43"/>
      <c r="F16" s="35"/>
      <c r="G16" s="35"/>
      <c r="H16" s="35"/>
    </row>
    <row r="17" spans="1:8" x14ac:dyDescent="0.25">
      <c r="A17" s="36" t="s">
        <v>68</v>
      </c>
      <c r="B17" s="36" t="s">
        <v>69</v>
      </c>
      <c r="C17" s="45">
        <v>1</v>
      </c>
      <c r="D17" s="42"/>
      <c r="E17" s="43"/>
      <c r="F17" s="35"/>
      <c r="G17" s="35"/>
      <c r="H17" s="35"/>
    </row>
    <row r="18" spans="1:8" ht="28.15" customHeight="1" x14ac:dyDescent="0.25">
      <c r="A18" s="288" t="s">
        <v>221</v>
      </c>
      <c r="B18" s="174" t="s">
        <v>222</v>
      </c>
      <c r="C18" s="159">
        <v>1</v>
      </c>
      <c r="D18" s="42"/>
      <c r="E18" s="43"/>
      <c r="F18" s="35"/>
      <c r="G18" s="35"/>
      <c r="H18" s="35"/>
    </row>
    <row r="19" spans="1:8" ht="1.5" customHeight="1" x14ac:dyDescent="0.25">
      <c r="A19" s="44" t="s">
        <v>70</v>
      </c>
      <c r="B19" s="41" t="s">
        <v>220</v>
      </c>
      <c r="C19" s="45">
        <v>0</v>
      </c>
      <c r="D19" s="42"/>
      <c r="E19" s="43"/>
      <c r="F19" s="35"/>
      <c r="G19" s="35"/>
      <c r="H19" s="35"/>
    </row>
    <row r="20" spans="1:8" ht="21.6" customHeight="1" x14ac:dyDescent="0.25">
      <c r="A20" s="36"/>
      <c r="B20" s="36" t="s">
        <v>71</v>
      </c>
      <c r="C20" s="40">
        <f>SUM(C12:C19)</f>
        <v>6</v>
      </c>
      <c r="D20" s="42"/>
      <c r="E20" s="43"/>
      <c r="F20" s="35"/>
      <c r="G20" s="35"/>
      <c r="H20" s="35"/>
    </row>
    <row r="21" spans="1:8" x14ac:dyDescent="0.25">
      <c r="A21" s="36"/>
      <c r="B21" s="36"/>
      <c r="C21" s="40"/>
      <c r="D21" s="42"/>
      <c r="E21" s="43"/>
      <c r="F21" s="35"/>
      <c r="G21" s="35"/>
      <c r="H21" s="35"/>
    </row>
    <row r="22" spans="1:8" x14ac:dyDescent="0.25">
      <c r="A22" s="36"/>
      <c r="B22" s="46" t="s">
        <v>363</v>
      </c>
      <c r="C22" s="159">
        <v>300</v>
      </c>
      <c r="D22" s="47" t="s">
        <v>26</v>
      </c>
      <c r="E22" s="509"/>
      <c r="F22" s="510"/>
      <c r="G22" s="35"/>
      <c r="H22" s="35"/>
    </row>
    <row r="23" spans="1:8" x14ac:dyDescent="0.25">
      <c r="A23" s="36"/>
      <c r="B23" s="46" t="s">
        <v>72</v>
      </c>
      <c r="C23" s="40">
        <v>1</v>
      </c>
      <c r="D23" s="47"/>
      <c r="E23" s="43"/>
      <c r="F23" s="35"/>
      <c r="G23" s="35"/>
      <c r="H23" s="35"/>
    </row>
    <row r="24" spans="1:8" x14ac:dyDescent="0.25">
      <c r="A24" s="36"/>
      <c r="B24" s="46" t="s">
        <v>73</v>
      </c>
      <c r="C24" s="40">
        <v>2</v>
      </c>
      <c r="D24" s="38"/>
      <c r="E24" s="35"/>
      <c r="F24" s="35"/>
      <c r="G24" s="35"/>
      <c r="H24" s="35"/>
    </row>
    <row r="25" spans="1:8" x14ac:dyDescent="0.25">
      <c r="A25" s="36"/>
      <c r="B25" s="46" t="s">
        <v>74</v>
      </c>
      <c r="C25" s="40">
        <f>ROUND(C20*C22*C23*C24,2)</f>
        <v>3600</v>
      </c>
      <c r="D25" s="38" t="s">
        <v>26</v>
      </c>
      <c r="E25" s="35"/>
      <c r="F25" s="35"/>
      <c r="G25" s="35"/>
      <c r="H25" s="35"/>
    </row>
    <row r="26" spans="1:8" x14ac:dyDescent="0.25">
      <c r="A26" s="34"/>
      <c r="B26" s="48"/>
      <c r="C26" s="43"/>
      <c r="D26" s="35"/>
      <c r="E26" s="35"/>
      <c r="F26" s="35"/>
      <c r="G26" s="35"/>
      <c r="H26" s="35"/>
    </row>
    <row r="27" spans="1:8" ht="45" x14ac:dyDescent="0.25">
      <c r="A27" s="502" t="s">
        <v>75</v>
      </c>
      <c r="B27" s="503"/>
      <c r="C27" s="38" t="s">
        <v>65</v>
      </c>
      <c r="D27" s="49" t="s">
        <v>76</v>
      </c>
      <c r="E27" s="49" t="s">
        <v>77</v>
      </c>
      <c r="F27" s="38" t="s">
        <v>78</v>
      </c>
      <c r="G27" s="49" t="s">
        <v>79</v>
      </c>
      <c r="H27" s="38" t="s">
        <v>80</v>
      </c>
    </row>
    <row r="28" spans="1:8" x14ac:dyDescent="0.25">
      <c r="A28" s="36" t="s">
        <v>81</v>
      </c>
      <c r="B28" s="36" t="s">
        <v>82</v>
      </c>
      <c r="C28" s="40">
        <v>2</v>
      </c>
      <c r="D28" s="40">
        <v>60</v>
      </c>
      <c r="E28" s="40">
        <f>ROUND(C22*C24,2)</f>
        <v>600</v>
      </c>
      <c r="F28" s="40">
        <f>ROUND(E28/D28,2)</f>
        <v>10</v>
      </c>
      <c r="G28" s="50">
        <v>292.0949</v>
      </c>
      <c r="H28" s="42">
        <f>TRUNC(C28*F28*G28,2)</f>
        <v>5841.89</v>
      </c>
    </row>
    <row r="29" spans="1:8" ht="15.75" x14ac:dyDescent="0.25">
      <c r="A29" s="39" t="s">
        <v>83</v>
      </c>
      <c r="B29" s="51" t="s">
        <v>84</v>
      </c>
      <c r="C29" s="40">
        <v>1</v>
      </c>
      <c r="D29" s="40">
        <v>60</v>
      </c>
      <c r="E29" s="40">
        <f>E28</f>
        <v>600</v>
      </c>
      <c r="F29" s="40">
        <f>ROUND(E29/D29,2)</f>
        <v>10</v>
      </c>
      <c r="G29" s="162">
        <v>340.73770000000002</v>
      </c>
      <c r="H29" s="42">
        <f t="shared" ref="H29:H30" si="0">TRUNC(C29*F29*G29,2)</f>
        <v>3407.37</v>
      </c>
    </row>
    <row r="30" spans="1:8" x14ac:dyDescent="0.25">
      <c r="A30" s="44" t="s">
        <v>371</v>
      </c>
      <c r="B30" s="310" t="s">
        <v>372</v>
      </c>
      <c r="C30" s="40">
        <v>2</v>
      </c>
      <c r="D30" s="40">
        <v>60</v>
      </c>
      <c r="E30" s="40">
        <f>E28</f>
        <v>600</v>
      </c>
      <c r="F30" s="40">
        <f>F28</f>
        <v>10</v>
      </c>
      <c r="G30" s="311">
        <v>260.45010000000002</v>
      </c>
      <c r="H30" s="42">
        <f t="shared" si="0"/>
        <v>5209</v>
      </c>
    </row>
    <row r="31" spans="1:8" x14ac:dyDescent="0.25">
      <c r="A31" s="36"/>
      <c r="B31" s="36" t="s">
        <v>85</v>
      </c>
      <c r="C31" s="40"/>
      <c r="D31" s="40"/>
      <c r="E31" s="40"/>
      <c r="F31" s="40"/>
      <c r="G31" s="40"/>
      <c r="H31" s="42">
        <f>SUM(H28:H30)</f>
        <v>14458.26</v>
      </c>
    </row>
    <row r="32" spans="1:8" x14ac:dyDescent="0.25">
      <c r="A32" s="34"/>
      <c r="B32" s="35"/>
      <c r="C32" s="35"/>
      <c r="D32" s="35"/>
      <c r="E32" s="35"/>
      <c r="F32" s="35"/>
      <c r="G32" s="35"/>
      <c r="H32" s="35"/>
    </row>
    <row r="33" spans="1:11" x14ac:dyDescent="0.25">
      <c r="A33" s="502" t="s">
        <v>86</v>
      </c>
      <c r="B33" s="511"/>
      <c r="C33" s="503"/>
      <c r="D33" s="36"/>
      <c r="E33" s="36"/>
      <c r="F33" s="35"/>
      <c r="G33" s="35"/>
      <c r="H33" s="35"/>
    </row>
    <row r="34" spans="1:11" ht="30" x14ac:dyDescent="0.25">
      <c r="A34" s="36"/>
      <c r="B34" s="36"/>
      <c r="C34" s="49" t="s">
        <v>87</v>
      </c>
      <c r="D34" s="36"/>
      <c r="E34" s="36"/>
      <c r="F34" s="35"/>
      <c r="G34" s="35"/>
      <c r="H34" s="35"/>
    </row>
    <row r="35" spans="1:11" x14ac:dyDescent="0.25">
      <c r="A35" s="36" t="s">
        <v>88</v>
      </c>
      <c r="B35" s="36" t="s">
        <v>89</v>
      </c>
      <c r="C35" s="53">
        <v>425.03699999999998</v>
      </c>
      <c r="D35" s="46" t="s">
        <v>90</v>
      </c>
      <c r="E35" s="36"/>
      <c r="F35" s="35"/>
      <c r="G35" s="35"/>
      <c r="H35" s="35"/>
    </row>
    <row r="36" spans="1:11" x14ac:dyDescent="0.25">
      <c r="A36" s="36"/>
      <c r="B36" s="46" t="s">
        <v>91</v>
      </c>
      <c r="C36" s="52">
        <v>60</v>
      </c>
      <c r="D36" s="46" t="s">
        <v>92</v>
      </c>
      <c r="E36" s="36"/>
      <c r="F36" s="35"/>
      <c r="G36" s="35"/>
      <c r="H36" s="35"/>
    </row>
    <row r="37" spans="1:11" x14ac:dyDescent="0.25">
      <c r="A37" s="36"/>
      <c r="B37" s="46" t="s">
        <v>93</v>
      </c>
      <c r="C37" s="42">
        <f>TRUNC(C35/C36,2)</f>
        <v>7.08</v>
      </c>
      <c r="D37" s="46" t="s">
        <v>94</v>
      </c>
      <c r="E37" s="36"/>
      <c r="F37" s="35"/>
      <c r="G37" s="35"/>
      <c r="H37" s="35"/>
    </row>
    <row r="38" spans="1:11" x14ac:dyDescent="0.25">
      <c r="A38" s="34"/>
      <c r="B38" s="35"/>
      <c r="C38" s="35"/>
      <c r="D38" s="48"/>
      <c r="E38" s="35"/>
      <c r="F38" s="35"/>
      <c r="G38" s="35"/>
      <c r="H38" s="35"/>
    </row>
    <row r="39" spans="1:11" x14ac:dyDescent="0.25">
      <c r="A39" s="502" t="s">
        <v>95</v>
      </c>
      <c r="B39" s="503"/>
      <c r="C39" s="36"/>
      <c r="D39" s="46"/>
      <c r="E39" s="36"/>
      <c r="F39" s="36"/>
      <c r="G39" s="35"/>
      <c r="H39" s="35"/>
    </row>
    <row r="40" spans="1:11" x14ac:dyDescent="0.25">
      <c r="A40" s="38" t="s">
        <v>57</v>
      </c>
      <c r="B40" s="38" t="s">
        <v>61</v>
      </c>
      <c r="C40" s="38" t="s">
        <v>96</v>
      </c>
      <c r="D40" s="38" t="s">
        <v>65</v>
      </c>
      <c r="E40" s="49" t="s">
        <v>97</v>
      </c>
      <c r="F40" s="38" t="s">
        <v>80</v>
      </c>
      <c r="G40" s="35"/>
      <c r="H40" s="35"/>
    </row>
    <row r="41" spans="1:11" x14ac:dyDescent="0.25">
      <c r="A41" s="36" t="s">
        <v>98</v>
      </c>
      <c r="B41" s="36" t="s">
        <v>99</v>
      </c>
      <c r="C41" s="47" t="s">
        <v>26</v>
      </c>
      <c r="D41" s="54">
        <f>C25</f>
        <v>3600</v>
      </c>
      <c r="E41" s="42">
        <f>C37</f>
        <v>7.08</v>
      </c>
      <c r="F41" s="40">
        <f>TRUNC(E41*D41,2)</f>
        <v>25488</v>
      </c>
      <c r="G41" s="35"/>
      <c r="H41" s="35"/>
    </row>
    <row r="42" spans="1:11" x14ac:dyDescent="0.25">
      <c r="A42" s="36" t="s">
        <v>100</v>
      </c>
      <c r="B42" s="36" t="s">
        <v>101</v>
      </c>
      <c r="C42" s="38" t="s">
        <v>17</v>
      </c>
      <c r="D42" s="54">
        <v>1</v>
      </c>
      <c r="E42" s="42">
        <f>H31</f>
        <v>14458.26</v>
      </c>
      <c r="F42" s="40">
        <f>TRUNC(E42*D42,2)</f>
        <v>14458.26</v>
      </c>
      <c r="G42" s="35"/>
      <c r="H42" s="35"/>
    </row>
    <row r="43" spans="1:11" x14ac:dyDescent="0.25">
      <c r="A43" s="36"/>
      <c r="B43" s="36"/>
      <c r="C43" s="36"/>
      <c r="D43" s="46"/>
      <c r="E43" s="36"/>
      <c r="F43" s="36"/>
      <c r="G43" s="35"/>
      <c r="H43" s="35"/>
    </row>
    <row r="44" spans="1:11" x14ac:dyDescent="0.25">
      <c r="A44" s="36"/>
      <c r="B44" s="36" t="s">
        <v>102</v>
      </c>
      <c r="C44" s="36"/>
      <c r="D44" s="46"/>
      <c r="E44" s="36"/>
      <c r="F44" s="42">
        <f>SUM(F41:F43)</f>
        <v>39946.26</v>
      </c>
      <c r="G44" s="35"/>
      <c r="H44" s="35"/>
      <c r="K44">
        <v>34974.14</v>
      </c>
    </row>
    <row r="45" spans="1:11" x14ac:dyDescent="0.25">
      <c r="A45" s="36"/>
      <c r="B45" s="36" t="s">
        <v>406</v>
      </c>
      <c r="C45" s="36"/>
      <c r="D45" s="46"/>
      <c r="E45" s="36"/>
      <c r="F45" s="42">
        <f>F44*28.17%</f>
        <v>11252.861442000001</v>
      </c>
      <c r="G45" s="35"/>
      <c r="H45" s="35"/>
      <c r="J45">
        <v>15189.1</v>
      </c>
      <c r="K45" s="200">
        <v>42762.879999999997</v>
      </c>
    </row>
    <row r="46" spans="1:11" x14ac:dyDescent="0.25">
      <c r="A46" s="36"/>
      <c r="B46" s="36" t="s">
        <v>347</v>
      </c>
      <c r="C46" s="36"/>
      <c r="D46" s="46"/>
      <c r="E46" s="36"/>
      <c r="F46" s="42">
        <f>ROUND(F45+F44,2)</f>
        <v>51199.12</v>
      </c>
      <c r="G46" s="35"/>
      <c r="H46" s="35"/>
      <c r="J46">
        <v>15189.1</v>
      </c>
      <c r="K46">
        <v>42762.879999999997</v>
      </c>
    </row>
  </sheetData>
  <mergeCells count="12">
    <mergeCell ref="A1:H1"/>
    <mergeCell ref="A2:H2"/>
    <mergeCell ref="A3:H3"/>
    <mergeCell ref="A4:H4"/>
    <mergeCell ref="A39:B39"/>
    <mergeCell ref="A5:H5"/>
    <mergeCell ref="B6:H6"/>
    <mergeCell ref="A8:B8"/>
    <mergeCell ref="A10:B10"/>
    <mergeCell ref="E22:F22"/>
    <mergeCell ref="A27:B27"/>
    <mergeCell ref="A33:C33"/>
  </mergeCells>
  <printOptions horizontalCentered="1"/>
  <pageMargins left="0.51181102362204722" right="0.51181102362204722" top="1.7716535433070868" bottom="0.98425196850393704" header="0.59055118110236227" footer="0.39370078740157483"/>
  <pageSetup paperSize="9" scale="55" orientation="portrait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8"/>
  <sheetViews>
    <sheetView view="pageBreakPreview" zoomScale="70" zoomScaleNormal="60" zoomScaleSheetLayoutView="70" workbookViewId="0">
      <selection activeCell="U15" sqref="U15"/>
    </sheetView>
  </sheetViews>
  <sheetFormatPr defaultRowHeight="15" x14ac:dyDescent="0.25"/>
  <cols>
    <col min="1" max="1" width="15.85546875" customWidth="1"/>
    <col min="2" max="2" width="16.28515625" customWidth="1"/>
    <col min="3" max="3" width="11.28515625" customWidth="1"/>
    <col min="4" max="4" width="66.7109375" bestFit="1" customWidth="1"/>
    <col min="5" max="5" width="16.7109375" bestFit="1" customWidth="1"/>
    <col min="6" max="6" width="13.28515625" customWidth="1"/>
    <col min="7" max="7" width="18.5703125" customWidth="1"/>
    <col min="8" max="8" width="17" customWidth="1"/>
    <col min="9" max="9" width="16.7109375" customWidth="1"/>
    <col min="10" max="10" width="15.5703125" bestFit="1" customWidth="1"/>
    <col min="12" max="12" width="12.7109375" customWidth="1"/>
    <col min="13" max="14" width="9.5703125" bestFit="1" customWidth="1"/>
  </cols>
  <sheetData>
    <row r="1" spans="1:10" ht="19.899999999999999" customHeight="1" x14ac:dyDescent="0.25">
      <c r="A1" s="354" t="str">
        <f>Resumo!A1</f>
        <v>OBRA: REGISTRO DE PREÇOS PARA OS SERVIÇOS DE ADEQUAÇÃO (Melhoramento) DE ESTRADAS VICINAIS NO MUNICÍPIO DE MURICI DOS PORTELAS-PI</v>
      </c>
      <c r="B1" s="355"/>
      <c r="C1" s="355"/>
      <c r="D1" s="355"/>
      <c r="E1" s="355"/>
      <c r="F1" s="355"/>
      <c r="G1" s="355"/>
      <c r="H1" s="355"/>
      <c r="I1" s="355"/>
      <c r="J1" s="356"/>
    </row>
    <row r="2" spans="1:10" ht="19.899999999999999" customHeight="1" x14ac:dyDescent="0.25">
      <c r="A2" s="364" t="str">
        <f>Resumo!A2</f>
        <v>TRECHO: ZONA RURAL</v>
      </c>
      <c r="B2" s="365"/>
      <c r="C2" s="365"/>
      <c r="D2" s="365"/>
      <c r="E2" s="365"/>
      <c r="F2" s="365"/>
      <c r="G2" s="365"/>
      <c r="H2" s="365"/>
      <c r="I2" s="365"/>
      <c r="J2" s="366"/>
    </row>
    <row r="3" spans="1:10" ht="79.900000000000006" customHeight="1" x14ac:dyDescent="0.25">
      <c r="A3" s="375" t="str">
        <f>Resumo!A3</f>
        <v>Objeto: Adequação de Estrada Vicinal / Extensão: 90 km</v>
      </c>
      <c r="B3" s="376"/>
      <c r="C3" s="376"/>
      <c r="D3" s="376"/>
      <c r="E3" s="376"/>
      <c r="F3" s="376"/>
      <c r="G3" s="376"/>
      <c r="H3" s="376"/>
      <c r="I3" s="365"/>
      <c r="J3" s="366"/>
    </row>
    <row r="4" spans="1:10" ht="22.15" customHeight="1" thickBot="1" x14ac:dyDescent="0.3">
      <c r="A4" s="377" t="str">
        <f>Resumo!A4</f>
        <v>BANCA: SINAPI - 01/2023 - Piauí / SICRO - 01/2023 - COM Desoneração - Horista: 111,86% / Mensalista: 70,63% - BDI: 28,17%</v>
      </c>
      <c r="B4" s="378"/>
      <c r="C4" s="378"/>
      <c r="D4" s="378"/>
      <c r="E4" s="378"/>
      <c r="F4" s="378"/>
      <c r="G4" s="378"/>
      <c r="H4" s="378"/>
      <c r="I4" s="378"/>
      <c r="J4" s="379"/>
    </row>
    <row r="5" spans="1:10" ht="24.6" customHeight="1" x14ac:dyDescent="0.25">
      <c r="A5" s="396" t="s">
        <v>307</v>
      </c>
      <c r="B5" s="396"/>
      <c r="C5" s="396"/>
      <c r="D5" s="396"/>
      <c r="E5" s="396"/>
      <c r="F5" s="396"/>
      <c r="G5" s="396"/>
      <c r="H5" s="396"/>
      <c r="I5" s="396"/>
      <c r="J5" s="396"/>
    </row>
    <row r="6" spans="1:10" x14ac:dyDescent="0.25">
      <c r="A6" s="519" t="str">
        <f>'Orçamento Sintético'!A14</f>
        <v>2.2</v>
      </c>
      <c r="B6" s="520" t="str">
        <f>'Orçamento Sintético'!C14</f>
        <v>Reconformação da plataforma</v>
      </c>
      <c r="C6" s="520"/>
      <c r="D6" s="520"/>
      <c r="E6" s="520"/>
      <c r="F6" s="520"/>
      <c r="G6" s="520"/>
      <c r="H6" s="520"/>
      <c r="I6" s="520"/>
      <c r="J6" s="519" t="str">
        <f>'Orçamento Sintético'!D14</f>
        <v>m2</v>
      </c>
    </row>
    <row r="7" spans="1:10" x14ac:dyDescent="0.25">
      <c r="A7" s="519"/>
      <c r="B7" s="520"/>
      <c r="C7" s="520"/>
      <c r="D7" s="520"/>
      <c r="E7" s="520"/>
      <c r="F7" s="520"/>
      <c r="G7" s="520"/>
      <c r="H7" s="520"/>
      <c r="I7" s="520"/>
      <c r="J7" s="519"/>
    </row>
    <row r="17" spans="12:12" x14ac:dyDescent="0.25">
      <c r="L17" s="225">
        <f>TRUNC(((347.6375*0.51)+(0.49*77.6018))*2,4)</f>
        <v>430.64</v>
      </c>
    </row>
    <row r="18" spans="12:12" x14ac:dyDescent="0.25">
      <c r="L18" s="225">
        <f>ROUND(((4.9098*0.69)+(0.31*3.4191))*1,4)</f>
        <v>4.4477000000000002</v>
      </c>
    </row>
    <row r="53" spans="1:12" ht="18" x14ac:dyDescent="0.25">
      <c r="G53" s="512" t="s">
        <v>343</v>
      </c>
      <c r="H53" s="512"/>
      <c r="I53" s="518">
        <v>0.1</v>
      </c>
      <c r="J53" s="518"/>
      <c r="L53">
        <v>1.0900000000000001</v>
      </c>
    </row>
    <row r="54" spans="1:12" ht="18" x14ac:dyDescent="0.25">
      <c r="G54" s="512" t="s">
        <v>405</v>
      </c>
      <c r="H54" s="512"/>
      <c r="I54" s="513">
        <f>I53*28.17%</f>
        <v>2.8170000000000001E-2</v>
      </c>
      <c r="J54" s="513"/>
      <c r="L54">
        <v>0.24</v>
      </c>
    </row>
    <row r="55" spans="1:12" ht="18" x14ac:dyDescent="0.25">
      <c r="G55" s="514" t="s">
        <v>308</v>
      </c>
      <c r="H55" s="515"/>
      <c r="I55" s="523">
        <f>I53+I54</f>
        <v>0.12817000000000001</v>
      </c>
      <c r="J55" s="524"/>
      <c r="L55">
        <v>1.33</v>
      </c>
    </row>
    <row r="57" spans="1:12" x14ac:dyDescent="0.25">
      <c r="A57" s="519" t="str">
        <f>'Orçamento Sintético'!A16</f>
        <v>2.4</v>
      </c>
      <c r="B57" s="520" t="str">
        <f>'Orçamento Sintético'!C16</f>
        <v>Expurgo de jazida</v>
      </c>
      <c r="C57" s="520"/>
      <c r="D57" s="520"/>
      <c r="E57" s="520"/>
      <c r="F57" s="520"/>
      <c r="G57" s="520"/>
      <c r="H57" s="520"/>
      <c r="I57" s="520"/>
      <c r="J57" s="519" t="str">
        <f>'Orçamento Sintético'!D16</f>
        <v>m3</v>
      </c>
    </row>
    <row r="58" spans="1:12" x14ac:dyDescent="0.25">
      <c r="A58" s="519"/>
      <c r="B58" s="520"/>
      <c r="C58" s="520"/>
      <c r="D58" s="520"/>
      <c r="E58" s="520"/>
      <c r="F58" s="520"/>
      <c r="G58" s="520"/>
      <c r="H58" s="520"/>
      <c r="I58" s="520"/>
      <c r="J58" s="519"/>
    </row>
    <row r="90" ht="15.6" customHeight="1" x14ac:dyDescent="0.25"/>
    <row r="98" spans="1:12" ht="18" x14ac:dyDescent="0.25">
      <c r="G98" s="512" t="s">
        <v>343</v>
      </c>
      <c r="H98" s="512"/>
      <c r="I98" s="518">
        <v>2.52</v>
      </c>
      <c r="J98" s="518"/>
      <c r="L98">
        <v>2.5499999999999998</v>
      </c>
    </row>
    <row r="99" spans="1:12" ht="18" x14ac:dyDescent="0.25">
      <c r="G99" s="512" t="s">
        <v>405</v>
      </c>
      <c r="H99" s="512"/>
      <c r="I99" s="518">
        <f>I98*28.17%</f>
        <v>0.70988400000000007</v>
      </c>
      <c r="J99" s="518"/>
      <c r="L99">
        <v>0.56999999999999995</v>
      </c>
    </row>
    <row r="100" spans="1:12" ht="18" x14ac:dyDescent="0.25">
      <c r="G100" s="514" t="s">
        <v>308</v>
      </c>
      <c r="H100" s="515"/>
      <c r="I100" s="521">
        <f>I99+I98</f>
        <v>3.2298840000000002</v>
      </c>
      <c r="J100" s="522"/>
      <c r="L100">
        <v>3.12</v>
      </c>
    </row>
    <row r="102" spans="1:12" x14ac:dyDescent="0.25">
      <c r="A102" s="519" t="str">
        <f>'Orçamento Sintético'!A17</f>
        <v>2.5</v>
      </c>
      <c r="B102" s="520" t="str">
        <f>'Orçamento Sintético'!C17</f>
        <v>Recomposição de revestimento primário com material de jazida</v>
      </c>
      <c r="C102" s="520"/>
      <c r="D102" s="520"/>
      <c r="E102" s="520"/>
      <c r="F102" s="520"/>
      <c r="G102" s="520"/>
      <c r="H102" s="520"/>
      <c r="I102" s="520"/>
      <c r="J102" s="519" t="str">
        <f>J57</f>
        <v>m3</v>
      </c>
    </row>
    <row r="103" spans="1:12" x14ac:dyDescent="0.25">
      <c r="A103" s="519"/>
      <c r="B103" s="520"/>
      <c r="C103" s="520"/>
      <c r="D103" s="520"/>
      <c r="E103" s="520"/>
      <c r="F103" s="520"/>
      <c r="G103" s="520"/>
      <c r="H103" s="520"/>
      <c r="I103" s="520"/>
      <c r="J103" s="519"/>
    </row>
    <row r="104" spans="1:12" ht="36" customHeight="1" x14ac:dyDescent="0.25"/>
    <row r="114" spans="12:12" x14ac:dyDescent="0.25">
      <c r="L114" s="225">
        <f>TRUNC(((296.0569*1)+(0*80.4168))*1,4)</f>
        <v>296.05689999999998</v>
      </c>
    </row>
    <row r="142" spans="12:12" x14ac:dyDescent="0.25">
      <c r="L142">
        <v>0.22</v>
      </c>
    </row>
    <row r="143" spans="12:12" x14ac:dyDescent="0.25">
      <c r="L143">
        <v>1.19</v>
      </c>
    </row>
    <row r="152" spans="1:10" ht="18" x14ac:dyDescent="0.25">
      <c r="F152" s="512" t="s">
        <v>343</v>
      </c>
      <c r="G152" s="512"/>
      <c r="H152" s="518">
        <v>10.94</v>
      </c>
      <c r="I152" s="518"/>
    </row>
    <row r="153" spans="1:10" ht="18" x14ac:dyDescent="0.25">
      <c r="F153" s="512" t="s">
        <v>405</v>
      </c>
      <c r="G153" s="512"/>
      <c r="H153" s="525">
        <f>H152*28.17%</f>
        <v>3.081798</v>
      </c>
      <c r="I153" s="525"/>
    </row>
    <row r="154" spans="1:10" ht="18" x14ac:dyDescent="0.25">
      <c r="F154" s="514" t="s">
        <v>308</v>
      </c>
      <c r="G154" s="515"/>
      <c r="H154" s="521">
        <f>ROUND(H152+H153,2)</f>
        <v>14.02</v>
      </c>
      <c r="I154" s="522"/>
    </row>
    <row r="155" spans="1:10" ht="18" x14ac:dyDescent="0.25">
      <c r="G155" s="217"/>
      <c r="H155" s="217"/>
      <c r="I155" s="218"/>
      <c r="J155" s="218"/>
    </row>
    <row r="156" spans="1:10" x14ac:dyDescent="0.25">
      <c r="A156" s="519" t="str">
        <f>'Orçamento Sintético'!A20</f>
        <v>3.1</v>
      </c>
      <c r="B156" s="520" t="str">
        <f>'Orçamento Sintético'!C20</f>
        <v>Transporte com caminhão basculante de 10 m³ - rodovia em revestimento primário - Recomposição de revestimento primário</v>
      </c>
      <c r="C156" s="520"/>
      <c r="D156" s="520"/>
      <c r="E156" s="520"/>
      <c r="F156" s="520"/>
      <c r="G156" s="520"/>
      <c r="H156" s="520"/>
      <c r="I156" s="520"/>
      <c r="J156" s="519" t="str">
        <f>'Orçamento Sintético'!D20</f>
        <v>t.km</v>
      </c>
    </row>
    <row r="157" spans="1:10" ht="38.25" customHeight="1" x14ac:dyDescent="0.25">
      <c r="A157" s="519"/>
      <c r="B157" s="520"/>
      <c r="C157" s="520"/>
      <c r="D157" s="520"/>
      <c r="E157" s="520"/>
      <c r="F157" s="520"/>
      <c r="G157" s="520"/>
      <c r="H157" s="520"/>
      <c r="I157" s="520"/>
      <c r="J157" s="519"/>
    </row>
    <row r="194" spans="7:10" ht="18" x14ac:dyDescent="0.25">
      <c r="G194" s="512" t="s">
        <v>343</v>
      </c>
      <c r="H194" s="512"/>
      <c r="I194" s="513">
        <v>0.95</v>
      </c>
      <c r="J194" s="513"/>
    </row>
    <row r="195" spans="7:10" ht="18" x14ac:dyDescent="0.25">
      <c r="G195" s="512" t="s">
        <v>405</v>
      </c>
      <c r="H195" s="512"/>
      <c r="I195" s="513">
        <f>I194*28.17%</f>
        <v>0.26761499999999999</v>
      </c>
      <c r="J195" s="513"/>
    </row>
    <row r="196" spans="7:10" ht="18" x14ac:dyDescent="0.25">
      <c r="G196" s="514" t="s">
        <v>308</v>
      </c>
      <c r="H196" s="515"/>
      <c r="I196" s="516">
        <f>I195+I194</f>
        <v>1.2176149999999999</v>
      </c>
      <c r="J196" s="517"/>
    </row>
    <row r="236" spans="7:9" ht="18" x14ac:dyDescent="0.25">
      <c r="G236" s="351" t="s">
        <v>343</v>
      </c>
      <c r="H236" s="216"/>
      <c r="I236" s="216">
        <v>1.67</v>
      </c>
    </row>
    <row r="237" spans="7:9" ht="15.75" x14ac:dyDescent="0.25">
      <c r="G237" s="216" t="s">
        <v>403</v>
      </c>
      <c r="H237" s="216"/>
      <c r="I237" s="216">
        <f>I236*28.17%</f>
        <v>0.470439</v>
      </c>
    </row>
    <row r="238" spans="7:9" ht="15.75" x14ac:dyDescent="0.25">
      <c r="G238" s="216" t="s">
        <v>404</v>
      </c>
      <c r="H238" s="216"/>
      <c r="I238" s="216">
        <f>I236+I237</f>
        <v>2.1404389999999998</v>
      </c>
    </row>
  </sheetData>
  <mergeCells count="41">
    <mergeCell ref="F154:G154"/>
    <mergeCell ref="H154:I154"/>
    <mergeCell ref="A102:A103"/>
    <mergeCell ref="B102:I103"/>
    <mergeCell ref="J102:J103"/>
    <mergeCell ref="F152:G152"/>
    <mergeCell ref="H152:I152"/>
    <mergeCell ref="F153:G153"/>
    <mergeCell ref="H153:I153"/>
    <mergeCell ref="A1:J1"/>
    <mergeCell ref="A2:J2"/>
    <mergeCell ref="A3:J3"/>
    <mergeCell ref="A4:J4"/>
    <mergeCell ref="A5:J5"/>
    <mergeCell ref="G55:H55"/>
    <mergeCell ref="I55:J55"/>
    <mergeCell ref="A6:A7"/>
    <mergeCell ref="B6:I7"/>
    <mergeCell ref="J6:J7"/>
    <mergeCell ref="G98:H98"/>
    <mergeCell ref="I98:J98"/>
    <mergeCell ref="G53:H53"/>
    <mergeCell ref="I53:J53"/>
    <mergeCell ref="A156:A157"/>
    <mergeCell ref="B156:I157"/>
    <mergeCell ref="J156:J157"/>
    <mergeCell ref="G99:H99"/>
    <mergeCell ref="I99:J99"/>
    <mergeCell ref="G100:H100"/>
    <mergeCell ref="I100:J100"/>
    <mergeCell ref="A57:A58"/>
    <mergeCell ref="B57:I58"/>
    <mergeCell ref="J57:J58"/>
    <mergeCell ref="G54:H54"/>
    <mergeCell ref="I54:J54"/>
    <mergeCell ref="G195:H195"/>
    <mergeCell ref="I195:J195"/>
    <mergeCell ref="G196:H196"/>
    <mergeCell ref="I196:J196"/>
    <mergeCell ref="I194:J194"/>
    <mergeCell ref="G194:H194"/>
  </mergeCells>
  <printOptions horizontalCentered="1"/>
  <pageMargins left="0.51181102362204722" right="0.51181102362204722" top="1.7716535433070868" bottom="0.98425196850393704" header="0.59055118110236227" footer="0.39370078740157483"/>
  <pageSetup paperSize="9" scale="42" orientation="portrait" r:id="rId1"/>
  <rowBreaks count="2" manualBreakCount="2">
    <brk id="101" max="9" man="1"/>
    <brk id="197" max="9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8"/>
  <sheetViews>
    <sheetView view="pageBreakPreview" topLeftCell="A39" zoomScale="60" zoomScaleNormal="60" workbookViewId="0">
      <selection activeCell="U15" sqref="U15"/>
    </sheetView>
  </sheetViews>
  <sheetFormatPr defaultRowHeight="15" x14ac:dyDescent="0.25"/>
  <cols>
    <col min="1" max="1" width="12.42578125" customWidth="1"/>
    <col min="2" max="2" width="16.28515625" customWidth="1"/>
    <col min="3" max="3" width="11.28515625" customWidth="1"/>
    <col min="4" max="4" width="66.7109375" bestFit="1" customWidth="1"/>
    <col min="5" max="5" width="16.7109375" bestFit="1" customWidth="1"/>
    <col min="6" max="6" width="13.28515625" customWidth="1"/>
    <col min="7" max="7" width="13.28515625" bestFit="1" customWidth="1"/>
    <col min="8" max="8" width="17" customWidth="1"/>
    <col min="9" max="9" width="13.28515625" bestFit="1" customWidth="1"/>
    <col min="10" max="10" width="15.5703125" bestFit="1" customWidth="1"/>
    <col min="12" max="12" width="12.7109375" customWidth="1"/>
    <col min="13" max="14" width="9.5703125" bestFit="1" customWidth="1"/>
  </cols>
  <sheetData>
    <row r="1" spans="1:10" ht="19.899999999999999" customHeight="1" x14ac:dyDescent="0.25">
      <c r="A1" s="354" t="str">
        <f>Resumo!A1</f>
        <v>OBRA: REGISTRO DE PREÇOS PARA OS SERVIÇOS DE ADEQUAÇÃO (Melhoramento) DE ESTRADAS VICINAIS NO MUNICÍPIO DE MURICI DOS PORTELAS-PI</v>
      </c>
      <c r="B1" s="355"/>
      <c r="C1" s="355"/>
      <c r="D1" s="355"/>
      <c r="E1" s="355"/>
      <c r="F1" s="355"/>
      <c r="G1" s="355"/>
      <c r="H1" s="355"/>
      <c r="I1" s="355"/>
      <c r="J1" s="356"/>
    </row>
    <row r="2" spans="1:10" ht="20.45" customHeight="1" x14ac:dyDescent="0.25">
      <c r="A2" s="364" t="str">
        <f>Resumo!A2</f>
        <v>TRECHO: ZONA RURAL</v>
      </c>
      <c r="B2" s="365"/>
      <c r="C2" s="365"/>
      <c r="D2" s="365"/>
      <c r="E2" s="365"/>
      <c r="F2" s="365"/>
      <c r="G2" s="365"/>
      <c r="H2" s="365"/>
      <c r="I2" s="365"/>
      <c r="J2" s="366"/>
    </row>
    <row r="3" spans="1:10" ht="81" customHeight="1" x14ac:dyDescent="0.25">
      <c r="A3" s="375" t="str">
        <f>Resumo!A3</f>
        <v>Objeto: Adequação de Estrada Vicinal / Extensão: 90 km</v>
      </c>
      <c r="B3" s="376"/>
      <c r="C3" s="376"/>
      <c r="D3" s="376"/>
      <c r="E3" s="376"/>
      <c r="F3" s="376"/>
      <c r="G3" s="376"/>
      <c r="H3" s="376"/>
      <c r="I3" s="365"/>
      <c r="J3" s="366"/>
    </row>
    <row r="4" spans="1:10" ht="20.45" customHeight="1" x14ac:dyDescent="0.25">
      <c r="A4" s="364" t="str">
        <f>Resumo!A4</f>
        <v>BANCA: SINAPI - 01/2023 - Piauí / SICRO - 01/2023 - COM Desoneração - Horista: 111,86% / Mensalista: 70,63% - BDI: 28,17%</v>
      </c>
      <c r="B4" s="365"/>
      <c r="C4" s="365"/>
      <c r="D4" s="365"/>
      <c r="E4" s="365"/>
      <c r="F4" s="365"/>
      <c r="G4" s="365"/>
      <c r="H4" s="365"/>
      <c r="I4" s="365"/>
      <c r="J4" s="366"/>
    </row>
    <row r="5" spans="1:10" ht="35.450000000000003" customHeight="1" x14ac:dyDescent="0.25">
      <c r="A5" s="526" t="s">
        <v>344</v>
      </c>
      <c r="B5" s="526"/>
      <c r="C5" s="526"/>
      <c r="D5" s="526"/>
      <c r="E5" s="526"/>
      <c r="F5" s="526"/>
      <c r="G5" s="526"/>
      <c r="H5" s="526"/>
      <c r="I5" s="526"/>
      <c r="J5" s="526"/>
    </row>
    <row r="6" spans="1:10" ht="18" x14ac:dyDescent="0.25">
      <c r="A6" s="282"/>
      <c r="B6" s="282"/>
      <c r="C6" s="282"/>
      <c r="D6" s="282"/>
      <c r="E6" s="282"/>
      <c r="F6" s="282"/>
      <c r="G6" s="282"/>
      <c r="H6" s="282"/>
      <c r="I6" s="282"/>
      <c r="J6" s="282"/>
    </row>
    <row r="7" spans="1:10" ht="18" x14ac:dyDescent="0.25">
      <c r="A7" s="282"/>
      <c r="B7" s="282"/>
      <c r="C7" s="282"/>
      <c r="D7" s="282"/>
      <c r="E7" s="282"/>
      <c r="F7" s="282"/>
      <c r="G7" s="282"/>
      <c r="H7" s="282"/>
      <c r="I7" s="282"/>
      <c r="J7" s="282"/>
    </row>
    <row r="8" spans="1:10" ht="18" x14ac:dyDescent="0.25">
      <c r="A8" s="282"/>
      <c r="B8" s="282"/>
      <c r="C8" s="282"/>
      <c r="D8" s="282"/>
      <c r="E8" s="282"/>
      <c r="F8" s="282"/>
      <c r="G8" s="282"/>
      <c r="H8" s="282"/>
      <c r="I8" s="282"/>
      <c r="J8" s="282"/>
    </row>
    <row r="9" spans="1:10" ht="18" x14ac:dyDescent="0.25">
      <c r="A9" s="282"/>
      <c r="B9" s="282"/>
      <c r="C9" s="282"/>
      <c r="D9" s="282"/>
      <c r="E9" s="282"/>
      <c r="F9" s="282"/>
      <c r="G9" s="282"/>
      <c r="H9" s="282"/>
      <c r="I9" s="282"/>
      <c r="J9" s="282"/>
    </row>
    <row r="10" spans="1:10" ht="18" x14ac:dyDescent="0.25">
      <c r="A10" s="282"/>
      <c r="B10" s="282"/>
      <c r="C10" s="282"/>
      <c r="D10" s="282"/>
      <c r="E10" s="282"/>
      <c r="F10" s="282"/>
      <c r="G10" s="282"/>
      <c r="H10" s="282"/>
      <c r="I10" s="282"/>
      <c r="J10" s="282"/>
    </row>
    <row r="11" spans="1:10" ht="18" x14ac:dyDescent="0.25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  <row r="12" spans="1:10" ht="18" x14ac:dyDescent="0.25">
      <c r="A12" s="282"/>
      <c r="B12" s="282"/>
      <c r="C12" s="282"/>
      <c r="D12" s="282"/>
      <c r="E12" s="282"/>
      <c r="F12" s="282"/>
      <c r="G12" s="282"/>
      <c r="H12" s="282"/>
      <c r="I12" s="282"/>
      <c r="J12" s="282"/>
    </row>
    <row r="13" spans="1:10" ht="25.15" customHeight="1" x14ac:dyDescent="0.25">
      <c r="A13" s="282"/>
      <c r="B13" s="282"/>
      <c r="C13" s="282"/>
      <c r="D13" s="282"/>
      <c r="E13" s="282"/>
      <c r="F13" s="282"/>
      <c r="G13" s="282"/>
      <c r="H13" s="282"/>
      <c r="I13" s="282"/>
      <c r="J13" s="282"/>
    </row>
    <row r="14" spans="1:10" ht="24.6" customHeight="1" x14ac:dyDescent="0.25">
      <c r="A14" s="519" t="str">
        <f>'Orçamento Sintético'!A13</f>
        <v>2.1</v>
      </c>
      <c r="B14" s="520" t="str">
        <f>'Orçamento Sintético'!C13</f>
        <v>Limpeza mecanizada de camada vegetal, vegetação e pequenas árvores (diâmetro de tronco menor que 0,20 m), com trator de estreiras - Laterais da pista de rolamento.</v>
      </c>
      <c r="C14" s="520"/>
      <c r="D14" s="520"/>
      <c r="E14" s="520"/>
      <c r="F14" s="520"/>
      <c r="G14" s="520"/>
      <c r="H14" s="520"/>
      <c r="I14" s="520"/>
      <c r="J14" s="519" t="str">
        <f>'Orçamento Sintético'!D13</f>
        <v>m2</v>
      </c>
    </row>
    <row r="15" spans="1:10" ht="24.6" customHeight="1" x14ac:dyDescent="0.25">
      <c r="A15" s="519"/>
      <c r="B15" s="520"/>
      <c r="C15" s="520"/>
      <c r="D15" s="520"/>
      <c r="E15" s="520"/>
      <c r="F15" s="520"/>
      <c r="G15" s="520"/>
      <c r="H15" s="520"/>
      <c r="I15" s="520"/>
      <c r="J15" s="519"/>
    </row>
    <row r="16" spans="1:10" ht="15" customHeight="1" x14ac:dyDescent="0.25">
      <c r="A16" s="187"/>
      <c r="B16" s="187"/>
      <c r="C16" s="187"/>
      <c r="D16" s="187"/>
      <c r="E16" s="187"/>
      <c r="F16" s="188"/>
      <c r="G16" s="187"/>
      <c r="H16" s="187"/>
      <c r="I16" s="187"/>
      <c r="J16" s="188"/>
    </row>
    <row r="25" spans="13:14" x14ac:dyDescent="0.25">
      <c r="M25">
        <f>ROUND(1*1*811.837,4)</f>
        <v>811.83699999999999</v>
      </c>
      <c r="N25">
        <f>TRUNC(1*1*811.837,4)</f>
        <v>811.83699999999999</v>
      </c>
    </row>
    <row r="29" spans="13:14" x14ac:dyDescent="0.25">
      <c r="M29">
        <f>ROUND(2*1*18.4675,4)</f>
        <v>36.935000000000002</v>
      </c>
      <c r="N29">
        <f>TRUNC(2*1*18.4675,4)</f>
        <v>36.935000000000002</v>
      </c>
    </row>
    <row r="31" spans="13:14" x14ac:dyDescent="0.25">
      <c r="M31" s="225">
        <f>ROUND(M25+M29,4)</f>
        <v>848.77200000000005</v>
      </c>
      <c r="N31" s="225">
        <f>TRUNC(N25+N29,4)</f>
        <v>848.77200000000005</v>
      </c>
    </row>
    <row r="33" spans="1:14" x14ac:dyDescent="0.25">
      <c r="M33">
        <f>ROUND(M31/1532.91,4)</f>
        <v>0.55369999999999997</v>
      </c>
      <c r="N33">
        <f>TRUNC(N31/1532.91,4)</f>
        <v>0.55359999999999998</v>
      </c>
    </row>
    <row r="34" spans="1:14" x14ac:dyDescent="0.25">
      <c r="M34">
        <f>ROUND(M33*0.00288,4)</f>
        <v>1.6000000000000001E-3</v>
      </c>
      <c r="N34">
        <f>TRUNC(N33*0.00288,4)</f>
        <v>1.5E-3</v>
      </c>
    </row>
    <row r="36" spans="1:14" ht="18" x14ac:dyDescent="0.25">
      <c r="G36" s="512" t="s">
        <v>343</v>
      </c>
      <c r="H36" s="512"/>
      <c r="I36" s="513">
        <v>0.37</v>
      </c>
      <c r="J36" s="513"/>
      <c r="L36">
        <v>0.37</v>
      </c>
    </row>
    <row r="37" spans="1:14" ht="18" x14ac:dyDescent="0.25">
      <c r="G37" s="512" t="s">
        <v>405</v>
      </c>
      <c r="H37" s="512"/>
      <c r="I37" s="513">
        <f>I36*28.17%</f>
        <v>0.104229</v>
      </c>
      <c r="J37" s="513"/>
      <c r="L37">
        <v>0.08</v>
      </c>
      <c r="N37" t="s">
        <v>342</v>
      </c>
    </row>
    <row r="38" spans="1:14" ht="18" x14ac:dyDescent="0.25">
      <c r="G38" s="514" t="s">
        <v>308</v>
      </c>
      <c r="H38" s="515"/>
      <c r="I38" s="523">
        <f>I36+I37</f>
        <v>0.47422900000000001</v>
      </c>
      <c r="J38" s="524"/>
      <c r="L38">
        <v>0.66</v>
      </c>
    </row>
    <row r="39" spans="1:14" ht="18" x14ac:dyDescent="0.25">
      <c r="G39" s="217"/>
      <c r="H39" s="217"/>
      <c r="I39" s="218"/>
      <c r="J39" s="218"/>
    </row>
    <row r="40" spans="1:14" ht="24.6" customHeight="1" x14ac:dyDescent="0.25">
      <c r="A40" s="519" t="str">
        <f>'Orçamento Sintético'!A15</f>
        <v>2.3</v>
      </c>
      <c r="B40" s="520" t="str">
        <f>'Orçamento Sintético'!C15</f>
        <v>Limpeza mecanizada de camada vegetal, vegetação e pequenas árvores (diâmetro de tronco menor que 0,20 m), com trator de estreiras - Jazida</v>
      </c>
      <c r="C40" s="520"/>
      <c r="D40" s="520"/>
      <c r="E40" s="520"/>
      <c r="F40" s="520"/>
      <c r="G40" s="520"/>
      <c r="H40" s="520"/>
      <c r="I40" s="520"/>
      <c r="J40" s="519" t="str">
        <f>'Orçamento Sintético'!D15</f>
        <v>m2</v>
      </c>
    </row>
    <row r="41" spans="1:14" ht="24.6" customHeight="1" x14ac:dyDescent="0.25">
      <c r="A41" s="519"/>
      <c r="B41" s="520"/>
      <c r="C41" s="520"/>
      <c r="D41" s="520"/>
      <c r="E41" s="520"/>
      <c r="F41" s="520"/>
      <c r="G41" s="520"/>
      <c r="H41" s="520"/>
      <c r="I41" s="520"/>
      <c r="J41" s="519"/>
    </row>
    <row r="42" spans="1:14" ht="15" customHeight="1" x14ac:dyDescent="0.25">
      <c r="A42" s="187"/>
      <c r="B42" s="187"/>
      <c r="C42" s="187"/>
      <c r="D42" s="187"/>
      <c r="E42" s="187"/>
      <c r="F42" s="188"/>
      <c r="G42" s="187"/>
      <c r="H42" s="187"/>
      <c r="I42" s="187"/>
      <c r="J42" s="188"/>
    </row>
    <row r="53" spans="7:14" x14ac:dyDescent="0.25">
      <c r="L53">
        <v>89031</v>
      </c>
      <c r="M53" t="s">
        <v>348</v>
      </c>
    </row>
    <row r="57" spans="7:14" x14ac:dyDescent="0.25">
      <c r="M57" s="225"/>
      <c r="N57" s="225"/>
    </row>
    <row r="62" spans="7:14" ht="18" x14ac:dyDescent="0.25">
      <c r="G62" s="512" t="s">
        <v>343</v>
      </c>
      <c r="H62" s="512"/>
      <c r="I62" s="513">
        <v>0.37</v>
      </c>
      <c r="J62" s="513"/>
      <c r="L62">
        <v>0.37</v>
      </c>
    </row>
    <row r="63" spans="7:14" ht="18" x14ac:dyDescent="0.25">
      <c r="G63" s="512" t="s">
        <v>405</v>
      </c>
      <c r="H63" s="512"/>
      <c r="I63" s="513">
        <f>I62*28.17%</f>
        <v>0.104229</v>
      </c>
      <c r="J63" s="513"/>
      <c r="L63">
        <v>0.08</v>
      </c>
    </row>
    <row r="64" spans="7:14" ht="18" x14ac:dyDescent="0.25">
      <c r="G64" s="514" t="s">
        <v>308</v>
      </c>
      <c r="H64" s="515"/>
      <c r="I64" s="523">
        <f>I62+I63</f>
        <v>0.47422900000000001</v>
      </c>
      <c r="J64" s="524"/>
      <c r="L64">
        <v>0.66</v>
      </c>
    </row>
    <row r="75" spans="1:10" x14ac:dyDescent="0.25">
      <c r="A75" s="367"/>
      <c r="B75" s="367"/>
      <c r="C75" s="367"/>
      <c r="D75" s="367"/>
      <c r="E75" s="367"/>
      <c r="F75" s="367"/>
      <c r="G75" s="367"/>
      <c r="H75" s="367"/>
      <c r="I75" s="367"/>
      <c r="J75" s="367"/>
    </row>
    <row r="76" spans="1:10" ht="20.25" x14ac:dyDescent="0.25">
      <c r="A76" s="528"/>
      <c r="B76" s="528"/>
      <c r="C76" s="528"/>
      <c r="D76" s="528"/>
      <c r="E76" s="528"/>
      <c r="F76" s="528"/>
      <c r="G76" s="528"/>
      <c r="H76" s="528"/>
      <c r="I76" s="528"/>
      <c r="J76" s="528"/>
    </row>
    <row r="77" spans="1:10" ht="20.25" x14ac:dyDescent="0.3">
      <c r="A77" s="527"/>
      <c r="B77" s="527"/>
      <c r="C77" s="527"/>
      <c r="D77" s="527"/>
      <c r="E77" s="527"/>
      <c r="F77" s="527"/>
      <c r="G77" s="527"/>
      <c r="H77" s="527"/>
      <c r="I77" s="527"/>
      <c r="J77" s="527"/>
    </row>
    <row r="78" spans="1:10" ht="20.25" x14ac:dyDescent="0.3">
      <c r="A78" s="527"/>
      <c r="B78" s="527"/>
      <c r="C78" s="527"/>
      <c r="D78" s="527"/>
      <c r="E78" s="527"/>
      <c r="F78" s="527"/>
      <c r="G78" s="527"/>
      <c r="H78" s="527"/>
      <c r="I78" s="527"/>
      <c r="J78" s="527"/>
    </row>
  </sheetData>
  <mergeCells count="27">
    <mergeCell ref="A14:A15"/>
    <mergeCell ref="B14:I15"/>
    <mergeCell ref="J14:J15"/>
    <mergeCell ref="A76:J76"/>
    <mergeCell ref="A77:J77"/>
    <mergeCell ref="G36:H36"/>
    <mergeCell ref="I36:J36"/>
    <mergeCell ref="A78:J78"/>
    <mergeCell ref="G37:H37"/>
    <mergeCell ref="I37:J37"/>
    <mergeCell ref="I38:J38"/>
    <mergeCell ref="G38:H38"/>
    <mergeCell ref="A75:J75"/>
    <mergeCell ref="A40:A41"/>
    <mergeCell ref="B40:I41"/>
    <mergeCell ref="J40:J41"/>
    <mergeCell ref="G62:H62"/>
    <mergeCell ref="I62:J62"/>
    <mergeCell ref="G63:H63"/>
    <mergeCell ref="I63:J63"/>
    <mergeCell ref="G64:H64"/>
    <mergeCell ref="I64:J64"/>
    <mergeCell ref="A1:J1"/>
    <mergeCell ref="A2:J2"/>
    <mergeCell ref="A3:J3"/>
    <mergeCell ref="A4:J4"/>
    <mergeCell ref="A5:J5"/>
  </mergeCells>
  <printOptions horizontalCentered="1"/>
  <pageMargins left="0.51181102362204722" right="0.51181102362204722" top="1.7716535433070868" bottom="0.98425196850393704" header="0.59055118110236227" footer="0.39370078740157483"/>
  <pageSetup paperSize="9" scale="46" orientation="portrait" r:id="rId1"/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view="pageBreakPreview" topLeftCell="A37" zoomScale="70" zoomScaleNormal="60" zoomScaleSheetLayoutView="70" workbookViewId="0">
      <selection activeCell="U15" sqref="U15"/>
    </sheetView>
  </sheetViews>
  <sheetFormatPr defaultRowHeight="15.75" x14ac:dyDescent="0.25"/>
  <cols>
    <col min="1" max="1" width="15.7109375" customWidth="1"/>
    <col min="2" max="2" width="63.7109375" style="1" customWidth="1"/>
    <col min="3" max="3" width="36.7109375" style="1" customWidth="1"/>
    <col min="4" max="5" width="15.7109375" style="1" customWidth="1"/>
    <col min="6" max="6" width="19.28515625" style="1" customWidth="1"/>
    <col min="7" max="7" width="15.7109375" style="1" customWidth="1"/>
    <col min="9" max="9" width="10.140625" bestFit="1" customWidth="1"/>
  </cols>
  <sheetData>
    <row r="1" spans="1:11" ht="19.899999999999999" customHeight="1" x14ac:dyDescent="0.25">
      <c r="A1" s="354" t="str">
        <f>Resumo!A1</f>
        <v>OBRA: REGISTRO DE PREÇOS PARA OS SERVIÇOS DE ADEQUAÇÃO (Melhoramento) DE ESTRADAS VICINAIS NO MUNICÍPIO DE MURICI DOS PORTELAS-PI</v>
      </c>
      <c r="B1" s="355"/>
      <c r="C1" s="355"/>
      <c r="D1" s="355"/>
      <c r="E1" s="355"/>
      <c r="F1" s="355"/>
      <c r="G1" s="355"/>
      <c r="H1" s="356"/>
    </row>
    <row r="2" spans="1:11" ht="19.899999999999999" customHeight="1" x14ac:dyDescent="0.25">
      <c r="A2" s="364" t="str">
        <f>Resumo!A2</f>
        <v>TRECHO: ZONA RURAL</v>
      </c>
      <c r="B2" s="365"/>
      <c r="C2" s="365"/>
      <c r="D2" s="365"/>
      <c r="E2" s="365"/>
      <c r="F2" s="365"/>
      <c r="G2" s="365"/>
      <c r="H2" s="366"/>
    </row>
    <row r="3" spans="1:11" ht="82.15" customHeight="1" x14ac:dyDescent="0.25">
      <c r="A3" s="375" t="str">
        <f>Resumo!A3</f>
        <v>Objeto: Adequação de Estrada Vicinal / Extensão: 90 km</v>
      </c>
      <c r="B3" s="376"/>
      <c r="C3" s="376"/>
      <c r="D3" s="376"/>
      <c r="E3" s="376"/>
      <c r="F3" s="376"/>
      <c r="G3" s="376"/>
      <c r="H3" s="501"/>
    </row>
    <row r="4" spans="1:11" ht="21" customHeight="1" thickBot="1" x14ac:dyDescent="0.3">
      <c r="A4" s="357" t="str">
        <f>Resumo!A4</f>
        <v>BANCA: SINAPI - 01/2023 - Piauí / SICRO - 01/2023 - COM Desoneração - Horista: 111,86% / Mensalista: 70,63% - BDI: 28,17%</v>
      </c>
      <c r="B4" s="358"/>
      <c r="C4" s="358"/>
      <c r="D4" s="358"/>
      <c r="E4" s="358"/>
      <c r="F4" s="358"/>
      <c r="G4" s="358"/>
      <c r="H4" s="359"/>
    </row>
    <row r="5" spans="1:11" ht="15.6" customHeight="1" x14ac:dyDescent="0.25">
      <c r="A5" s="504" t="s">
        <v>104</v>
      </c>
      <c r="B5" s="505"/>
      <c r="C5" s="505"/>
      <c r="D5" s="505"/>
      <c r="E5" s="505"/>
      <c r="F5" s="505"/>
      <c r="G5" s="505"/>
      <c r="H5" s="506"/>
    </row>
    <row r="6" spans="1:11" ht="15" x14ac:dyDescent="0.25">
      <c r="A6" s="168"/>
      <c r="B6" s="529"/>
      <c r="C6" s="529"/>
      <c r="D6" s="529"/>
      <c r="E6" s="529"/>
      <c r="F6" s="169"/>
      <c r="G6" s="169"/>
      <c r="H6" s="170"/>
    </row>
    <row r="7" spans="1:11" ht="15" x14ac:dyDescent="0.25">
      <c r="A7" s="171"/>
      <c r="B7" s="172"/>
      <c r="C7" s="172"/>
      <c r="D7" s="172"/>
      <c r="E7" s="172"/>
      <c r="F7" s="172"/>
      <c r="G7" s="172"/>
      <c r="H7" s="173"/>
      <c r="I7" s="57"/>
      <c r="J7" s="58"/>
      <c r="K7" s="58"/>
    </row>
    <row r="8" spans="1:11" x14ac:dyDescent="0.25">
      <c r="A8" s="530" t="s">
        <v>105</v>
      </c>
      <c r="B8" s="531"/>
      <c r="C8" s="85"/>
      <c r="D8" s="85"/>
      <c r="E8" s="85"/>
      <c r="F8" s="85"/>
      <c r="G8" s="85"/>
      <c r="H8" s="94"/>
      <c r="I8" s="57"/>
      <c r="J8" s="58"/>
      <c r="K8" s="58"/>
    </row>
    <row r="9" spans="1:11" x14ac:dyDescent="0.25">
      <c r="A9" s="83"/>
      <c r="B9" s="84"/>
      <c r="C9" s="85"/>
      <c r="D9" s="85"/>
      <c r="E9" s="85"/>
      <c r="F9" s="85"/>
      <c r="G9" s="85"/>
      <c r="H9" s="94"/>
      <c r="I9" s="57"/>
      <c r="J9" s="58"/>
      <c r="K9" s="58"/>
    </row>
    <row r="10" spans="1:11" x14ac:dyDescent="0.25">
      <c r="A10" s="95"/>
      <c r="B10" s="96" t="s">
        <v>106</v>
      </c>
      <c r="C10" s="89"/>
      <c r="D10" s="97">
        <f>IF(C10="x",1,0)</f>
        <v>0</v>
      </c>
      <c r="E10" s="98"/>
      <c r="F10" s="99"/>
      <c r="G10" s="100"/>
      <c r="H10" s="101">
        <f>IF(F10="x",1,0)</f>
        <v>0</v>
      </c>
      <c r="I10" s="57"/>
      <c r="J10" s="58"/>
      <c r="K10" s="58"/>
    </row>
    <row r="11" spans="1:11" x14ac:dyDescent="0.25">
      <c r="A11" s="95"/>
      <c r="B11" s="96" t="s">
        <v>108</v>
      </c>
      <c r="C11" s="89" t="s">
        <v>107</v>
      </c>
      <c r="D11" s="97">
        <f>IF(C11="x",1,0)</f>
        <v>1</v>
      </c>
      <c r="E11" s="102"/>
      <c r="F11" s="99"/>
      <c r="G11" s="100"/>
      <c r="H11" s="101">
        <f>IF(F11="x",1,0)</f>
        <v>0</v>
      </c>
      <c r="I11" s="57"/>
      <c r="J11" s="58"/>
      <c r="K11" s="58"/>
    </row>
    <row r="12" spans="1:11" ht="16.5" thickBot="1" x14ac:dyDescent="0.3">
      <c r="A12" s="90"/>
      <c r="B12" s="540" t="str">
        <f>IF(D12&gt;1,"SELECIONE SOMENTE UM TIPO DE BDI",IF(D12=0,"SELECIONE UM TIPO DE BDI",""))</f>
        <v/>
      </c>
      <c r="C12" s="540"/>
      <c r="D12" s="103">
        <f>SUM(D10:D11)</f>
        <v>1</v>
      </c>
      <c r="E12" s="541"/>
      <c r="F12" s="541"/>
      <c r="G12" s="541"/>
      <c r="H12" s="104">
        <f>SUM(H10:H11)</f>
        <v>0</v>
      </c>
      <c r="I12" s="57"/>
      <c r="J12" s="58"/>
      <c r="K12" s="58"/>
    </row>
    <row r="13" spans="1:11" thickBot="1" x14ac:dyDescent="0.3">
      <c r="A13" s="56"/>
      <c r="B13" s="56"/>
      <c r="C13" s="56"/>
      <c r="D13" s="56"/>
      <c r="E13" s="56"/>
      <c r="F13" s="56"/>
      <c r="G13" s="62"/>
      <c r="H13" s="62"/>
      <c r="I13" s="57"/>
      <c r="J13" s="58"/>
      <c r="K13" s="58"/>
    </row>
    <row r="14" spans="1:11" x14ac:dyDescent="0.25">
      <c r="A14" s="532" t="s">
        <v>109</v>
      </c>
      <c r="B14" s="533"/>
      <c r="C14" s="81"/>
      <c r="D14" s="81"/>
      <c r="E14" s="81"/>
      <c r="F14" s="81"/>
      <c r="G14" s="82"/>
      <c r="H14" s="63"/>
      <c r="I14" s="57">
        <f>IF(H22&lt;&gt;0,VLOOKUP("x",G16:I21,3,FALSE),0)</f>
        <v>2</v>
      </c>
      <c r="J14" s="58"/>
      <c r="K14" s="58"/>
    </row>
    <row r="15" spans="1:11" x14ac:dyDescent="0.25">
      <c r="A15" s="83"/>
      <c r="B15" s="84"/>
      <c r="C15" s="85"/>
      <c r="D15" s="85"/>
      <c r="E15" s="85"/>
      <c r="F15" s="85"/>
      <c r="G15" s="86"/>
      <c r="H15" s="64"/>
      <c r="I15" s="57"/>
      <c r="J15" s="58"/>
      <c r="K15" s="58"/>
    </row>
    <row r="16" spans="1:11" x14ac:dyDescent="0.25">
      <c r="A16" s="87"/>
      <c r="B16" s="85"/>
      <c r="C16" s="85"/>
      <c r="D16" s="85"/>
      <c r="E16" s="85"/>
      <c r="F16" s="88" t="s">
        <v>110</v>
      </c>
      <c r="G16" s="89"/>
      <c r="H16" s="60">
        <f t="shared" ref="H16:H21" si="0">IF(G16="x",1,0)</f>
        <v>0</v>
      </c>
      <c r="I16" s="57">
        <v>1</v>
      </c>
      <c r="J16" s="58"/>
      <c r="K16" s="58"/>
    </row>
    <row r="17" spans="1:11" x14ac:dyDescent="0.25">
      <c r="A17" s="87"/>
      <c r="B17" s="85"/>
      <c r="C17" s="85"/>
      <c r="D17" s="85"/>
      <c r="E17" s="85"/>
      <c r="F17" s="88" t="s">
        <v>111</v>
      </c>
      <c r="G17" s="89" t="s">
        <v>107</v>
      </c>
      <c r="H17" s="60">
        <f t="shared" si="0"/>
        <v>1</v>
      </c>
      <c r="I17" s="57">
        <v>2</v>
      </c>
      <c r="J17" s="58"/>
      <c r="K17" s="58"/>
    </row>
    <row r="18" spans="1:11" x14ac:dyDescent="0.25">
      <c r="A18" s="87"/>
      <c r="B18" s="85"/>
      <c r="C18" s="85"/>
      <c r="D18" s="85"/>
      <c r="E18" s="85"/>
      <c r="F18" s="88" t="s">
        <v>112</v>
      </c>
      <c r="G18" s="89"/>
      <c r="H18" s="60">
        <f t="shared" si="0"/>
        <v>0</v>
      </c>
      <c r="I18" s="57">
        <v>3</v>
      </c>
      <c r="J18" s="58"/>
      <c r="K18" s="58"/>
    </row>
    <row r="19" spans="1:11" x14ac:dyDescent="0.25">
      <c r="A19" s="87"/>
      <c r="B19" s="85"/>
      <c r="C19" s="85"/>
      <c r="D19" s="85"/>
      <c r="E19" s="85"/>
      <c r="F19" s="88" t="s">
        <v>113</v>
      </c>
      <c r="G19" s="89"/>
      <c r="H19" s="60">
        <f t="shared" si="0"/>
        <v>0</v>
      </c>
      <c r="I19" s="57">
        <v>4</v>
      </c>
      <c r="J19" s="58"/>
      <c r="K19" s="58"/>
    </row>
    <row r="20" spans="1:11" x14ac:dyDescent="0.25">
      <c r="A20" s="87"/>
      <c r="B20" s="85"/>
      <c r="C20" s="85"/>
      <c r="D20" s="85"/>
      <c r="E20" s="85"/>
      <c r="F20" s="88" t="s">
        <v>114</v>
      </c>
      <c r="G20" s="89"/>
      <c r="H20" s="60">
        <f t="shared" si="0"/>
        <v>0</v>
      </c>
      <c r="I20" s="57">
        <v>5</v>
      </c>
      <c r="J20" s="58"/>
      <c r="K20" s="58"/>
    </row>
    <row r="21" spans="1:11" x14ac:dyDescent="0.25">
      <c r="A21" s="87"/>
      <c r="B21" s="536" t="str">
        <f>IF(AND(C10="x",G21="x"),"NÃO HÁ DESONERAÇÃO PARA FORNECIMENTO DE MATERIAIS","")</f>
        <v/>
      </c>
      <c r="C21" s="536"/>
      <c r="D21" s="536"/>
      <c r="E21" s="85"/>
      <c r="F21" s="88" t="s">
        <v>115</v>
      </c>
      <c r="G21" s="89"/>
      <c r="H21" s="60">
        <f t="shared" si="0"/>
        <v>0</v>
      </c>
      <c r="I21" s="57">
        <v>6</v>
      </c>
      <c r="J21" s="58"/>
      <c r="K21" s="58"/>
    </row>
    <row r="22" spans="1:11" ht="16.5" thickBot="1" x14ac:dyDescent="0.3">
      <c r="A22" s="90"/>
      <c r="B22" s="537" t="str">
        <f>IF(H22&gt;1,"SELECIONE SOMENTE UM TIPO DE SERVIÇO",IF(H22=0,"SELECIONE UM TIPO DE SERVIÇO",""))</f>
        <v/>
      </c>
      <c r="C22" s="537"/>
      <c r="D22" s="91"/>
      <c r="E22" s="91"/>
      <c r="F22" s="92"/>
      <c r="G22" s="93"/>
      <c r="H22" s="61">
        <f>SUM(H16:H21)</f>
        <v>1</v>
      </c>
      <c r="I22" s="57"/>
      <c r="J22" s="58"/>
      <c r="K22" s="58"/>
    </row>
    <row r="23" spans="1:11" thickBot="1" x14ac:dyDescent="0.3">
      <c r="A23" s="56"/>
      <c r="B23" s="56"/>
      <c r="C23" s="56"/>
      <c r="D23" s="56"/>
      <c r="E23" s="65"/>
      <c r="F23" s="65"/>
      <c r="G23" s="57"/>
      <c r="H23" s="57"/>
      <c r="I23" s="57"/>
      <c r="J23" s="58"/>
      <c r="K23" s="58"/>
    </row>
    <row r="24" spans="1:11" x14ac:dyDescent="0.25">
      <c r="A24" s="532" t="s">
        <v>116</v>
      </c>
      <c r="B24" s="533"/>
      <c r="C24" s="81"/>
      <c r="D24" s="81"/>
      <c r="E24" s="538"/>
      <c r="F24" s="538"/>
      <c r="G24" s="105" t="s">
        <v>117</v>
      </c>
      <c r="H24" s="106"/>
      <c r="I24" s="57"/>
      <c r="J24" s="58"/>
      <c r="K24" s="58"/>
    </row>
    <row r="25" spans="1:11" ht="15" x14ac:dyDescent="0.25">
      <c r="A25" s="107"/>
      <c r="B25" s="108"/>
      <c r="C25" s="108"/>
      <c r="D25" s="108"/>
      <c r="E25" s="108"/>
      <c r="F25" s="108"/>
      <c r="G25" s="100"/>
      <c r="H25" s="109"/>
      <c r="I25" s="57"/>
      <c r="J25" s="58" t="s">
        <v>118</v>
      </c>
      <c r="K25" s="58" t="s">
        <v>119</v>
      </c>
    </row>
    <row r="26" spans="1:11" ht="15" x14ac:dyDescent="0.25">
      <c r="A26" s="107"/>
      <c r="B26" s="110" t="s">
        <v>120</v>
      </c>
      <c r="C26" s="111"/>
      <c r="D26" s="111" t="str">
        <f>IF(AND(G26&gt;=J26,G26&lt;=K26),"","FORA DO LIMITE")</f>
        <v/>
      </c>
      <c r="E26" s="111"/>
      <c r="F26" s="112" t="s">
        <v>121</v>
      </c>
      <c r="G26" s="113">
        <v>4.0099999999999997E-2</v>
      </c>
      <c r="H26" s="109"/>
      <c r="I26" s="57"/>
      <c r="J26" s="58">
        <f>VLOOKUP($I$14,[32]Referências!A12:D18,2,FALSE)</f>
        <v>3.7999999999999999E-2</v>
      </c>
      <c r="K26" s="58">
        <f>VLOOKUP($I$14,[32]Referências!A12:D18,4,FALSE)</f>
        <v>4.6699999999999998E-2</v>
      </c>
    </row>
    <row r="27" spans="1:11" ht="15" x14ac:dyDescent="0.25">
      <c r="A27" s="107"/>
      <c r="B27" s="114"/>
      <c r="C27" s="108"/>
      <c r="D27" s="108"/>
      <c r="E27" s="108"/>
      <c r="F27" s="88"/>
      <c r="G27" s="115"/>
      <c r="H27" s="109"/>
      <c r="I27" s="57"/>
      <c r="J27" s="58"/>
      <c r="K27" s="58"/>
    </row>
    <row r="28" spans="1:11" ht="15" x14ac:dyDescent="0.25">
      <c r="A28" s="107"/>
      <c r="B28" s="110" t="s">
        <v>122</v>
      </c>
      <c r="C28" s="111"/>
      <c r="D28" s="111" t="str">
        <f>IF(AND(G28&gt;=J28,G28&lt;=K28),"","FORA DO LIMITE")</f>
        <v/>
      </c>
      <c r="E28" s="111"/>
      <c r="F28" s="112" t="s">
        <v>123</v>
      </c>
      <c r="G28" s="116">
        <v>1.11E-2</v>
      </c>
      <c r="H28" s="117"/>
      <c r="I28" s="57"/>
      <c r="J28" s="58">
        <f>VLOOKUP($I$14,[32]Referências!A39:D45,2,FALSE)</f>
        <v>1.0200000000000001E-2</v>
      </c>
      <c r="K28" s="58">
        <f>VLOOKUP($I$14,[32]Referências!A39:D45,4,FALSE)</f>
        <v>1.21E-2</v>
      </c>
    </row>
    <row r="29" spans="1:11" ht="15" x14ac:dyDescent="0.25">
      <c r="A29" s="107"/>
      <c r="B29" s="114"/>
      <c r="C29" s="108"/>
      <c r="D29" s="108"/>
      <c r="E29" s="108"/>
      <c r="F29" s="88"/>
      <c r="G29" s="118"/>
      <c r="H29" s="117"/>
      <c r="I29" s="57"/>
      <c r="J29" s="58"/>
      <c r="K29" s="58"/>
    </row>
    <row r="30" spans="1:11" x14ac:dyDescent="0.25">
      <c r="A30" s="107"/>
      <c r="B30" s="119" t="s">
        <v>124</v>
      </c>
      <c r="C30" s="120"/>
      <c r="D30" s="120"/>
      <c r="E30" s="120"/>
      <c r="F30" s="121"/>
      <c r="G30" s="122"/>
      <c r="H30" s="123"/>
      <c r="I30" s="57"/>
      <c r="J30" s="58"/>
      <c r="K30" s="58"/>
    </row>
    <row r="31" spans="1:11" x14ac:dyDescent="0.25">
      <c r="A31" s="107"/>
      <c r="B31" s="124"/>
      <c r="C31" s="108"/>
      <c r="D31" s="108" t="str">
        <f>IF(AND(G31&gt;=J31,G31&lt;=K31),"","FORA DO LIMITE")</f>
        <v/>
      </c>
      <c r="E31" s="108"/>
      <c r="F31" s="88" t="s">
        <v>125</v>
      </c>
      <c r="G31" s="125">
        <v>4.0000000000000001E-3</v>
      </c>
      <c r="H31" s="126"/>
      <c r="I31" s="57"/>
      <c r="J31" s="58">
        <f>VLOOKUP($I$14,[32]Referências!A21:D27,2,FALSE)</f>
        <v>3.2000000000000002E-3</v>
      </c>
      <c r="K31" s="58">
        <f>VLOOKUP($I$14,[32]Referências!A21:D27,4,FALSE)</f>
        <v>7.4000000000000003E-3</v>
      </c>
    </row>
    <row r="32" spans="1:11" ht="15" x14ac:dyDescent="0.25">
      <c r="A32" s="107"/>
      <c r="B32" s="127"/>
      <c r="C32" s="128"/>
      <c r="D32" s="128" t="str">
        <f>IF(AND(G32&gt;=J32,G32&lt;=K32),"","FORA DO LIMITE")</f>
        <v/>
      </c>
      <c r="E32" s="128"/>
      <c r="F32" s="129" t="s">
        <v>126</v>
      </c>
      <c r="G32" s="130">
        <v>5.5999999999999999E-3</v>
      </c>
      <c r="H32" s="109"/>
      <c r="I32" s="57"/>
      <c r="J32" s="58">
        <f>VLOOKUP($I$14,[32]Referências!A30:D36,2,FALSE)</f>
        <v>5.0000000000000001E-3</v>
      </c>
      <c r="K32" s="58">
        <f>VLOOKUP($I$14,[32]Referências!A30:D36,4,FALSE)</f>
        <v>9.7000000000000003E-3</v>
      </c>
    </row>
    <row r="33" spans="1:11" x14ac:dyDescent="0.25">
      <c r="A33" s="107"/>
      <c r="B33" s="108"/>
      <c r="C33" s="108"/>
      <c r="D33" s="108"/>
      <c r="E33" s="108"/>
      <c r="F33" s="88"/>
      <c r="G33" s="118"/>
      <c r="H33" s="126"/>
      <c r="I33" s="57"/>
      <c r="J33" s="58"/>
      <c r="K33" s="58"/>
    </row>
    <row r="34" spans="1:11" x14ac:dyDescent="0.25">
      <c r="A34" s="107"/>
      <c r="B34" s="96" t="s">
        <v>127</v>
      </c>
      <c r="C34" s="111"/>
      <c r="D34" s="111"/>
      <c r="E34" s="111"/>
      <c r="F34" s="112" t="s">
        <v>128</v>
      </c>
      <c r="G34" s="116">
        <v>7.2999999999999995E-2</v>
      </c>
      <c r="H34" s="126"/>
      <c r="I34" s="57"/>
      <c r="J34" s="58">
        <f>VLOOKUP($I$14,[32]Referências!A48:D54,2,FALSE)</f>
        <v>6.6400000000000001E-2</v>
      </c>
      <c r="K34" s="58">
        <f>VLOOKUP($I$14,[32]Referências!A48:D54,4,FALSE)</f>
        <v>8.6900000000000005E-2</v>
      </c>
    </row>
    <row r="35" spans="1:11" x14ac:dyDescent="0.25">
      <c r="A35" s="107"/>
      <c r="B35" s="108"/>
      <c r="C35" s="108"/>
      <c r="D35" s="108"/>
      <c r="E35" s="108"/>
      <c r="F35" s="88"/>
      <c r="G35" s="118"/>
      <c r="H35" s="126"/>
      <c r="I35" s="57"/>
      <c r="J35" s="58"/>
      <c r="K35" s="58"/>
    </row>
    <row r="36" spans="1:11" x14ac:dyDescent="0.25">
      <c r="A36" s="107"/>
      <c r="B36" s="119" t="s">
        <v>129</v>
      </c>
      <c r="C36" s="120"/>
      <c r="D36" s="120"/>
      <c r="E36" s="120"/>
      <c r="F36" s="121"/>
      <c r="G36" s="122"/>
      <c r="H36" s="126"/>
      <c r="I36" s="57"/>
      <c r="J36" s="58"/>
      <c r="K36" s="58"/>
    </row>
    <row r="37" spans="1:11" ht="15" x14ac:dyDescent="0.25">
      <c r="A37" s="107"/>
      <c r="B37" s="131"/>
      <c r="C37" s="108"/>
      <c r="D37" s="108"/>
      <c r="E37" s="108"/>
      <c r="F37" s="88" t="s">
        <v>401</v>
      </c>
      <c r="G37" s="132">
        <v>4.4999999999999998E-2</v>
      </c>
      <c r="H37" s="133"/>
      <c r="I37" s="57"/>
      <c r="J37" s="58">
        <v>0</v>
      </c>
      <c r="K37" s="58">
        <v>4.4999999999999998E-2</v>
      </c>
    </row>
    <row r="38" spans="1:11" ht="15" x14ac:dyDescent="0.25">
      <c r="A38" s="107"/>
      <c r="B38" s="539" t="str">
        <f>IF(AND(G38&lt;&gt;"",I14=6),"APAGUE O PERCENTUAL DESTA LINHA","")</f>
        <v/>
      </c>
      <c r="C38" s="536"/>
      <c r="D38" s="108" t="str">
        <f>IF(B38="APAGUE O PERCENTUAL DESTA LINHA","",IF(AND(G38&gt;=J38,G38&lt;=K38),"","FORA DO LIMITE"))</f>
        <v/>
      </c>
      <c r="E38" s="108"/>
      <c r="F38" s="88" t="str">
        <f>IF(I14=6,"","ISSQN =")</f>
        <v>ISSQN =</v>
      </c>
      <c r="G38" s="125">
        <v>0.03</v>
      </c>
      <c r="H38" s="133"/>
      <c r="I38" s="57"/>
      <c r="J38" s="58">
        <v>1.2E-2</v>
      </c>
      <c r="K38" s="58">
        <v>0.03</v>
      </c>
    </row>
    <row r="39" spans="1:11" ht="15" x14ac:dyDescent="0.25">
      <c r="A39" s="107"/>
      <c r="B39" s="124"/>
      <c r="C39" s="108"/>
      <c r="D39" s="108" t="str">
        <f>IF(AND(G39&gt;=J39,G39&lt;=K39),"","FORA DO LIMITE")</f>
        <v/>
      </c>
      <c r="E39" s="108"/>
      <c r="F39" s="88" t="s">
        <v>130</v>
      </c>
      <c r="G39" s="134">
        <f>J39</f>
        <v>6.4999999999999997E-3</v>
      </c>
      <c r="H39" s="133"/>
      <c r="I39" s="57"/>
      <c r="J39" s="58">
        <v>6.4999999999999997E-3</v>
      </c>
      <c r="K39" s="58">
        <v>6.4999999999999997E-3</v>
      </c>
    </row>
    <row r="40" spans="1:11" ht="15" x14ac:dyDescent="0.25">
      <c r="A40" s="107"/>
      <c r="B40" s="124"/>
      <c r="C40" s="108"/>
      <c r="D40" s="108" t="str">
        <f t="shared" ref="D40" si="1">IF(AND(G40&gt;=J40,G40&lt;=K40),"","FORA DO LIMITE")</f>
        <v/>
      </c>
      <c r="E40" s="108"/>
      <c r="F40" s="88" t="s">
        <v>131</v>
      </c>
      <c r="G40" s="134">
        <f>J40</f>
        <v>0.03</v>
      </c>
      <c r="H40" s="133"/>
      <c r="I40" s="57"/>
      <c r="J40" s="58">
        <v>0.03</v>
      </c>
      <c r="K40" s="58">
        <v>0.03</v>
      </c>
    </row>
    <row r="41" spans="1:11" x14ac:dyDescent="0.25">
      <c r="A41" s="107"/>
      <c r="B41" s="127"/>
      <c r="C41" s="128"/>
      <c r="D41" s="128"/>
      <c r="E41" s="128"/>
      <c r="F41" s="129" t="s">
        <v>132</v>
      </c>
      <c r="G41" s="135">
        <f>SUM(G37:G40)</f>
        <v>0.1115</v>
      </c>
      <c r="H41" s="126"/>
      <c r="I41" s="57"/>
      <c r="J41" s="58"/>
      <c r="K41" s="58"/>
    </row>
    <row r="42" spans="1:11" ht="16.5" thickBot="1" x14ac:dyDescent="0.3">
      <c r="A42" s="136"/>
      <c r="B42" s="92"/>
      <c r="C42" s="92"/>
      <c r="D42" s="92"/>
      <c r="E42" s="92"/>
      <c r="F42" s="137"/>
      <c r="G42" s="138"/>
      <c r="H42" s="139"/>
      <c r="I42" s="57"/>
      <c r="J42" s="58"/>
      <c r="K42" s="58"/>
    </row>
    <row r="43" spans="1:11" thickBot="1" x14ac:dyDescent="0.3">
      <c r="A43" s="65"/>
      <c r="B43" s="65"/>
      <c r="C43" s="65"/>
      <c r="D43" s="65"/>
      <c r="E43" s="65"/>
      <c r="F43" s="66"/>
      <c r="G43" s="67"/>
      <c r="H43" s="68"/>
      <c r="I43" s="57"/>
      <c r="J43" s="58"/>
      <c r="K43" s="58"/>
    </row>
    <row r="44" spans="1:11" x14ac:dyDescent="0.25">
      <c r="A44" s="532" t="s">
        <v>133</v>
      </c>
      <c r="B44" s="533"/>
      <c r="C44" s="81"/>
      <c r="D44" s="81"/>
      <c r="E44" s="81"/>
      <c r="F44" s="81"/>
      <c r="G44" s="105"/>
      <c r="H44" s="106"/>
      <c r="I44" s="57"/>
      <c r="J44" s="58" t="s">
        <v>134</v>
      </c>
      <c r="K44" s="58"/>
    </row>
    <row r="45" spans="1:11" ht="15" x14ac:dyDescent="0.25">
      <c r="A45" s="107"/>
      <c r="B45" s="108"/>
      <c r="C45" s="108"/>
      <c r="D45" s="108"/>
      <c r="E45" s="108"/>
      <c r="F45" s="108"/>
      <c r="G45" s="100"/>
      <c r="H45" s="109"/>
      <c r="I45" s="57"/>
      <c r="J45" s="69">
        <v>1</v>
      </c>
      <c r="K45" s="58" t="str">
        <f>IF(OR(B12="SELECIONE UM TIPO DE BDI",B12="SELECIONE SOMENTE UM TIPO DE BDI"),"VER TIPO DE BDI","OK")</f>
        <v>OK</v>
      </c>
    </row>
    <row r="46" spans="1:11" ht="15" x14ac:dyDescent="0.25">
      <c r="A46" s="107"/>
      <c r="B46" s="108"/>
      <c r="C46" s="108"/>
      <c r="D46" s="108"/>
      <c r="E46" s="108"/>
      <c r="F46" s="108"/>
      <c r="G46" s="100"/>
      <c r="H46" s="109"/>
      <c r="I46" s="57"/>
      <c r="J46" s="69">
        <v>2</v>
      </c>
      <c r="K46" s="58" t="str">
        <f>IF(OR(B22="SELECIONE SOMENTE UM TIPO DE SERVIÇO",B22="SELECIONE UM TIPO DE SERVIÇO",B21="NÃO HÁ DESONERAÇÃO PARA FORNECIMENTO DE MATERIAIS"),"VER TIPO DE SERVIÇO","OK")</f>
        <v>OK</v>
      </c>
    </row>
    <row r="47" spans="1:11" ht="15" x14ac:dyDescent="0.25">
      <c r="A47" s="107"/>
      <c r="B47" s="108"/>
      <c r="C47" s="108"/>
      <c r="D47" s="108"/>
      <c r="E47" s="108"/>
      <c r="F47" s="108"/>
      <c r="G47" s="100"/>
      <c r="H47" s="109"/>
      <c r="I47" s="57"/>
      <c r="J47" s="69">
        <v>3</v>
      </c>
      <c r="K47" s="58" t="str">
        <f t="shared" ref="K47:K48" si="2">IF(OR(B23="SELECIONE SOMENTE UM TIPO DE SERVIÇO",B23="SELECIONE UM TIPO DE SERVIÇO",B22="NÃO HÁ DESONERAÇÃO PARA FORNECIMENTO DE MATERIAIS"),"VER TIPO DE SERVIÇO","OK")</f>
        <v>OK</v>
      </c>
    </row>
    <row r="48" spans="1:11" ht="15" x14ac:dyDescent="0.25">
      <c r="A48" s="107"/>
      <c r="B48" s="108"/>
      <c r="C48" s="108"/>
      <c r="D48" s="108"/>
      <c r="E48" s="108"/>
      <c r="F48" s="108"/>
      <c r="G48" s="100"/>
      <c r="H48" s="109"/>
      <c r="I48" s="57"/>
      <c r="J48" s="69">
        <v>4</v>
      </c>
      <c r="K48" s="58" t="str">
        <f t="shared" si="2"/>
        <v>OK</v>
      </c>
    </row>
    <row r="49" spans="1:11" ht="15" x14ac:dyDescent="0.25">
      <c r="A49" s="107"/>
      <c r="B49" s="108"/>
      <c r="C49" s="108"/>
      <c r="D49" s="108"/>
      <c r="E49" s="108"/>
      <c r="F49" s="108"/>
      <c r="G49" s="100"/>
      <c r="H49" s="109"/>
      <c r="I49" s="57"/>
      <c r="J49" s="69"/>
      <c r="K49" s="58"/>
    </row>
    <row r="50" spans="1:11" ht="15" x14ac:dyDescent="0.25">
      <c r="A50" s="107"/>
      <c r="B50" s="108"/>
      <c r="C50" s="108"/>
      <c r="D50" s="108"/>
      <c r="E50" s="108"/>
      <c r="F50" s="108"/>
      <c r="G50" s="100"/>
      <c r="H50" s="109"/>
      <c r="I50" s="57"/>
      <c r="J50" s="58"/>
      <c r="K50" s="58"/>
    </row>
    <row r="51" spans="1:11" ht="15" x14ac:dyDescent="0.25">
      <c r="A51" s="107"/>
      <c r="B51" s="108"/>
      <c r="C51" s="108"/>
      <c r="D51" s="108"/>
      <c r="E51" s="108"/>
      <c r="F51" s="108"/>
      <c r="G51" s="100"/>
      <c r="H51" s="109"/>
      <c r="I51" s="57"/>
      <c r="J51" s="58"/>
      <c r="K51" s="58"/>
    </row>
    <row r="52" spans="1:11" ht="15" x14ac:dyDescent="0.25">
      <c r="A52" s="107" t="s">
        <v>135</v>
      </c>
      <c r="B52" s="98" t="s">
        <v>136</v>
      </c>
      <c r="C52" s="108"/>
      <c r="D52" s="108"/>
      <c r="E52" s="108"/>
      <c r="F52" s="108"/>
      <c r="G52" s="100"/>
      <c r="H52" s="109"/>
      <c r="I52" s="57"/>
      <c r="J52" s="58"/>
      <c r="K52" s="58"/>
    </row>
    <row r="53" spans="1:11" ht="15" x14ac:dyDescent="0.25">
      <c r="A53" s="107" t="s">
        <v>137</v>
      </c>
      <c r="B53" s="98" t="s">
        <v>138</v>
      </c>
      <c r="C53" s="108"/>
      <c r="D53" s="108"/>
      <c r="E53" s="108"/>
      <c r="F53" s="108"/>
      <c r="G53" s="100"/>
      <c r="H53" s="109"/>
      <c r="I53" s="57"/>
      <c r="J53" s="58"/>
      <c r="K53" s="58"/>
    </row>
    <row r="54" spans="1:11" ht="15" x14ac:dyDescent="0.25">
      <c r="A54" s="107" t="s">
        <v>139</v>
      </c>
      <c r="B54" s="98" t="s">
        <v>140</v>
      </c>
      <c r="C54" s="108"/>
      <c r="D54" s="108"/>
      <c r="E54" s="108"/>
      <c r="F54" s="108"/>
      <c r="G54" s="100"/>
      <c r="H54" s="109"/>
      <c r="I54" s="57"/>
      <c r="J54" s="58"/>
      <c r="K54" s="58"/>
    </row>
    <row r="55" spans="1:11" ht="15" x14ac:dyDescent="0.25">
      <c r="A55" s="107" t="s">
        <v>123</v>
      </c>
      <c r="B55" s="98" t="s">
        <v>141</v>
      </c>
      <c r="C55" s="108"/>
      <c r="D55" s="108"/>
      <c r="E55" s="108"/>
      <c r="F55" s="108"/>
      <c r="G55" s="100"/>
      <c r="H55" s="109"/>
      <c r="I55" s="57"/>
      <c r="J55" s="58"/>
      <c r="K55" s="58"/>
    </row>
    <row r="56" spans="1:11" ht="15" x14ac:dyDescent="0.25">
      <c r="A56" s="107" t="s">
        <v>128</v>
      </c>
      <c r="B56" s="98" t="s">
        <v>142</v>
      </c>
      <c r="C56" s="108"/>
      <c r="D56" s="108"/>
      <c r="E56" s="108"/>
      <c r="F56" s="108"/>
      <c r="G56" s="100"/>
      <c r="H56" s="109"/>
      <c r="I56" s="57"/>
      <c r="J56" s="58"/>
      <c r="K56" s="58"/>
    </row>
    <row r="57" spans="1:11" ht="15" x14ac:dyDescent="0.25">
      <c r="A57" s="107" t="s">
        <v>143</v>
      </c>
      <c r="B57" s="98" t="s">
        <v>144</v>
      </c>
      <c r="C57" s="108"/>
      <c r="D57" s="108"/>
      <c r="E57" s="108"/>
      <c r="F57" s="108"/>
      <c r="G57" s="100"/>
      <c r="H57" s="109"/>
      <c r="I57" s="57"/>
      <c r="J57" s="58"/>
      <c r="K57" s="58"/>
    </row>
    <row r="58" spans="1:11" thickBot="1" x14ac:dyDescent="0.3">
      <c r="A58" s="136"/>
      <c r="B58" s="140"/>
      <c r="C58" s="92"/>
      <c r="D58" s="92"/>
      <c r="E58" s="92"/>
      <c r="F58" s="92"/>
      <c r="G58" s="141"/>
      <c r="H58" s="142"/>
      <c r="I58" s="57"/>
      <c r="J58" s="58"/>
      <c r="K58" s="58"/>
    </row>
    <row r="59" spans="1:11" hidden="1" thickBot="1" x14ac:dyDescent="0.3">
      <c r="A59" s="65"/>
      <c r="B59" s="59"/>
      <c r="C59" s="65"/>
      <c r="D59" s="65"/>
      <c r="E59" s="65"/>
      <c r="F59" s="65"/>
      <c r="G59" s="57"/>
      <c r="H59" s="57"/>
      <c r="I59" s="57"/>
      <c r="J59" s="58"/>
      <c r="K59" s="58"/>
    </row>
    <row r="60" spans="1:11" hidden="1" x14ac:dyDescent="0.25">
      <c r="A60" s="532" t="s">
        <v>145</v>
      </c>
      <c r="B60" s="533"/>
      <c r="C60" s="143"/>
      <c r="D60" s="143"/>
      <c r="E60" s="533" t="s">
        <v>146</v>
      </c>
      <c r="F60" s="533"/>
      <c r="G60" s="105"/>
      <c r="H60" s="106"/>
      <c r="I60" s="70">
        <f>SUM(1+G26,G31,G32)</f>
        <v>1.0497000000000001</v>
      </c>
      <c r="J60" s="58"/>
      <c r="K60" s="58"/>
    </row>
    <row r="61" spans="1:11" hidden="1" x14ac:dyDescent="0.25">
      <c r="A61" s="83"/>
      <c r="B61" s="84"/>
      <c r="C61" s="108"/>
      <c r="D61" s="108"/>
      <c r="E61" s="108"/>
      <c r="F61" s="108"/>
      <c r="G61" s="100"/>
      <c r="H61" s="109"/>
      <c r="I61" s="57">
        <f>1+G28</f>
        <v>1.0111000000000001</v>
      </c>
      <c r="J61" s="58"/>
      <c r="K61" s="58"/>
    </row>
    <row r="62" spans="1:11" ht="15" hidden="1" x14ac:dyDescent="0.25">
      <c r="A62" s="107"/>
      <c r="B62" s="144" t="s">
        <v>147</v>
      </c>
      <c r="C62" s="145">
        <f>IF(C11="X",VLOOKUP(I14,[32]Referências!A57:D63,2,FALSE),VLOOKUP(I14,[32]Referências!A57:D63,2,FALSE))</f>
        <v>0.19600000000000001</v>
      </c>
      <c r="D62" s="114" t="str">
        <f>IF(AND(C62&gt;I65,C11="X"),"BDI ABAIXO","")</f>
        <v/>
      </c>
      <c r="E62" s="144" t="s">
        <v>147</v>
      </c>
      <c r="F62" s="145">
        <f>IF(C10="X",VLOOKUP(I14,[32]Referências!A66:D72,2,FALSE),VLOOKUP(I14,[32]Referências!A66:D72,2,FALSE))</f>
        <v>0.25600000000000001</v>
      </c>
      <c r="G62" s="114" t="str">
        <f>IF(AND(F62&gt;I65,C10="X"),"BDI ABAIXO","")</f>
        <v/>
      </c>
      <c r="H62" s="109"/>
      <c r="I62" s="57">
        <f>1+G34</f>
        <v>1.073</v>
      </c>
      <c r="J62" s="58"/>
      <c r="K62" s="58"/>
    </row>
    <row r="63" spans="1:11" ht="15" hidden="1" x14ac:dyDescent="0.25">
      <c r="A63" s="107"/>
      <c r="B63" s="144" t="s">
        <v>148</v>
      </c>
      <c r="C63" s="145">
        <f>IF(C11="X",VLOOKUP(I14,[32]Referências!A57:D63,4,FALSE),VLOOKUP(I14,[32]Referências!A57:D63,4,FALSE))</f>
        <v>0.24229999999999999</v>
      </c>
      <c r="D63" s="114" t="str">
        <f>IF(AND(C63&lt;I66,C11="X"),"BDI ACIMA","")</f>
        <v>BDI ACIMA</v>
      </c>
      <c r="E63" s="144" t="s">
        <v>148</v>
      </c>
      <c r="F63" s="145">
        <f>IF(C10="X",VLOOKUP(I14,[32]Referências!A66:D72,4,FALSE),VLOOKUP(I14,[32]Referências!A66:D72,4,FALSE))</f>
        <v>0.30520000000000003</v>
      </c>
      <c r="G63" s="114" t="str">
        <f>IF(AND(F63&lt;I65,C10="X"),"BDI ACIMA","")</f>
        <v/>
      </c>
      <c r="H63" s="109"/>
      <c r="I63" s="57">
        <f>1-G41</f>
        <v>0.88849999999999996</v>
      </c>
      <c r="J63" s="58"/>
      <c r="K63" s="58"/>
    </row>
    <row r="64" spans="1:11" hidden="1" thickBot="1" x14ac:dyDescent="0.3">
      <c r="A64" s="136"/>
      <c r="B64" s="140"/>
      <c r="C64" s="92"/>
      <c r="D64" s="146"/>
      <c r="E64" s="92"/>
      <c r="F64" s="146"/>
      <c r="G64" s="141"/>
      <c r="H64" s="142"/>
      <c r="I64" s="57">
        <f>I60*I61*I62/I63</f>
        <v>1.2817448980416437</v>
      </c>
      <c r="J64" s="58"/>
      <c r="K64" s="58"/>
    </row>
    <row r="65" spans="1:11" thickBot="1" x14ac:dyDescent="0.3">
      <c r="A65" s="65"/>
      <c r="B65" s="65"/>
      <c r="C65" s="65"/>
      <c r="D65" s="65"/>
      <c r="E65" s="65"/>
      <c r="F65" s="65"/>
      <c r="G65" s="57"/>
      <c r="H65" s="57"/>
      <c r="I65" s="283">
        <f>ROUND(I64-1,4)</f>
        <v>0.28170000000000001</v>
      </c>
      <c r="J65" s="58"/>
      <c r="K65" s="58"/>
    </row>
    <row r="66" spans="1:11" thickBot="1" x14ac:dyDescent="0.3">
      <c r="A66" s="65"/>
      <c r="B66" s="65"/>
      <c r="C66" s="65"/>
      <c r="D66" s="71"/>
      <c r="E66" s="534" t="s">
        <v>149</v>
      </c>
      <c r="F66" s="535"/>
      <c r="G66" s="72">
        <f>IF(AND(K45="OK",K46="OK",K47="OK",K48="OK"),I65,IF(K45="VER TIPO DE BDI","VER TIPO DE BDI",IF(K46="VER TIPO DE SERVIÇO","VER TIPO DE SERVIÇO",IF(K47="VER PERCENTUAIS","VER PERCENTUAIS",IF(K48="BDI FORA DO LIMITE","BDI FORA DO LIMITE","VÁRIOS ERROS")))))</f>
        <v>0.28170000000000001</v>
      </c>
      <c r="H66" s="73" t="str">
        <f>IF(AND(M66&gt;=P66,M66&lt;=Q66),"","FORA DO LIMITE")</f>
        <v/>
      </c>
      <c r="I66" s="74">
        <f>G72</f>
        <v>0.28170000000000001</v>
      </c>
      <c r="J66" s="58"/>
      <c r="K66" s="58"/>
    </row>
    <row r="67" spans="1:11" ht="15" x14ac:dyDescent="0.25">
      <c r="A67" s="65"/>
      <c r="B67" s="65"/>
      <c r="C67" s="65"/>
      <c r="D67" s="65"/>
      <c r="E67" s="56"/>
      <c r="F67" s="56"/>
      <c r="G67" s="75"/>
      <c r="H67" s="75"/>
      <c r="I67" s="65"/>
      <c r="J67" s="58"/>
      <c r="K67" s="58"/>
    </row>
    <row r="68" spans="1:11" x14ac:dyDescent="0.25">
      <c r="A68" s="56"/>
      <c r="B68" s="84" t="s">
        <v>150</v>
      </c>
      <c r="C68" s="56"/>
      <c r="D68" s="56"/>
      <c r="E68" s="65"/>
      <c r="F68" s="65"/>
      <c r="G68" s="65"/>
      <c r="H68" s="65"/>
      <c r="I68" s="65"/>
      <c r="J68" s="58"/>
      <c r="K68" s="58"/>
    </row>
    <row r="69" spans="1:11" ht="15" x14ac:dyDescent="0.25">
      <c r="A69" s="59"/>
      <c r="B69" s="33" t="s">
        <v>151</v>
      </c>
      <c r="C69" s="76"/>
      <c r="D69" s="76"/>
      <c r="E69" s="65"/>
      <c r="F69" s="65"/>
      <c r="G69" s="544"/>
      <c r="H69" s="544"/>
      <c r="I69" s="57"/>
      <c r="J69" s="58"/>
      <c r="K69" s="58"/>
    </row>
    <row r="70" spans="1:11" ht="15" x14ac:dyDescent="0.25">
      <c r="A70" s="65"/>
      <c r="B70" s="33" t="s">
        <v>152</v>
      </c>
      <c r="C70" s="77"/>
      <c r="D70" s="65"/>
      <c r="E70" s="65"/>
      <c r="F70" s="65"/>
      <c r="G70" s="545"/>
      <c r="H70" s="545"/>
      <c r="I70" s="57"/>
      <c r="J70" s="58"/>
      <c r="K70" s="58"/>
    </row>
    <row r="71" spans="1:11" ht="15" x14ac:dyDescent="0.25">
      <c r="A71" s="65"/>
      <c r="B71" s="546" t="s">
        <v>353</v>
      </c>
      <c r="C71" s="65"/>
      <c r="D71" s="65"/>
      <c r="E71" s="65"/>
      <c r="F71" s="74"/>
      <c r="G71" s="57"/>
      <c r="H71" s="57"/>
      <c r="I71" s="57"/>
      <c r="J71" s="58"/>
      <c r="K71" s="58"/>
    </row>
    <row r="72" spans="1:11" ht="15" customHeight="1" x14ac:dyDescent="0.25">
      <c r="A72" s="65"/>
      <c r="B72" s="546"/>
      <c r="C72" s="65"/>
      <c r="D72" s="65"/>
      <c r="E72" s="65"/>
      <c r="F72" s="352" t="s">
        <v>153</v>
      </c>
      <c r="G72" s="542">
        <f>I65</f>
        <v>0.28170000000000001</v>
      </c>
      <c r="H72" s="543"/>
      <c r="I72" s="57"/>
      <c r="J72" s="58"/>
      <c r="K72" s="58"/>
    </row>
    <row r="73" spans="1:11" ht="14.45" customHeight="1" x14ac:dyDescent="0.25">
      <c r="A73" s="78"/>
      <c r="B73" s="546"/>
      <c r="C73" s="78"/>
      <c r="D73" s="78"/>
      <c r="E73" s="78"/>
      <c r="F73" s="78"/>
      <c r="G73" s="79"/>
      <c r="H73" s="79"/>
      <c r="I73" s="79"/>
      <c r="J73" s="80"/>
      <c r="K73" s="80"/>
    </row>
    <row r="74" spans="1:11" x14ac:dyDescent="0.25">
      <c r="B74" s="546"/>
    </row>
    <row r="75" spans="1:11" x14ac:dyDescent="0.25">
      <c r="B75" s="294"/>
    </row>
    <row r="76" spans="1:11" x14ac:dyDescent="0.25">
      <c r="B76" s="294"/>
    </row>
    <row r="77" spans="1:11" x14ac:dyDescent="0.25">
      <c r="B77" s="285"/>
    </row>
    <row r="78" spans="1:11" x14ac:dyDescent="0.25">
      <c r="B78" s="285"/>
    </row>
    <row r="80" spans="1:11" ht="15" x14ac:dyDescent="0.25">
      <c r="A80" s="367"/>
      <c r="B80" s="367"/>
      <c r="C80" s="367"/>
      <c r="D80" s="367"/>
      <c r="E80" s="367"/>
      <c r="F80" s="367"/>
      <c r="G80" s="367"/>
      <c r="H80" s="367"/>
      <c r="I80" s="214"/>
      <c r="J80" s="214"/>
    </row>
    <row r="81" spans="1:10" ht="20.25" x14ac:dyDescent="0.25">
      <c r="A81" s="528"/>
      <c r="B81" s="528"/>
      <c r="C81" s="528"/>
      <c r="D81" s="528"/>
      <c r="E81" s="528"/>
      <c r="F81" s="528"/>
      <c r="G81" s="528"/>
      <c r="H81" s="528"/>
      <c r="I81" s="215"/>
      <c r="J81" s="215"/>
    </row>
    <row r="82" spans="1:10" ht="20.25" x14ac:dyDescent="0.3">
      <c r="A82" s="527"/>
      <c r="B82" s="527"/>
      <c r="C82" s="527"/>
      <c r="D82" s="527"/>
      <c r="E82" s="527"/>
      <c r="F82" s="527"/>
      <c r="G82" s="527"/>
      <c r="H82" s="527"/>
      <c r="I82" s="216"/>
      <c r="J82" s="216"/>
    </row>
    <row r="83" spans="1:10" ht="20.25" x14ac:dyDescent="0.3">
      <c r="A83" s="527"/>
      <c r="B83" s="527"/>
      <c r="C83" s="527"/>
      <c r="D83" s="527"/>
      <c r="E83" s="527"/>
      <c r="F83" s="527"/>
      <c r="G83" s="527"/>
      <c r="H83" s="527"/>
      <c r="I83" s="216"/>
      <c r="J83" s="216"/>
    </row>
  </sheetData>
  <mergeCells count="27">
    <mergeCell ref="A83:H83"/>
    <mergeCell ref="B12:C12"/>
    <mergeCell ref="E12:G12"/>
    <mergeCell ref="G72:H72"/>
    <mergeCell ref="G69:H69"/>
    <mergeCell ref="G70:H70"/>
    <mergeCell ref="B71:B74"/>
    <mergeCell ref="B6:E6"/>
    <mergeCell ref="A8:B8"/>
    <mergeCell ref="A80:H80"/>
    <mergeCell ref="A81:H81"/>
    <mergeCell ref="A82:H82"/>
    <mergeCell ref="A44:B44"/>
    <mergeCell ref="A60:B60"/>
    <mergeCell ref="E60:F60"/>
    <mergeCell ref="E66:F66"/>
    <mergeCell ref="A14:B14"/>
    <mergeCell ref="B21:D21"/>
    <mergeCell ref="B22:C22"/>
    <mergeCell ref="A24:B24"/>
    <mergeCell ref="E24:F24"/>
    <mergeCell ref="B38:C38"/>
    <mergeCell ref="A1:H1"/>
    <mergeCell ref="A2:H2"/>
    <mergeCell ref="A3:H3"/>
    <mergeCell ref="A4:H4"/>
    <mergeCell ref="A5:H5"/>
  </mergeCells>
  <conditionalFormatting sqref="B12">
    <cfRule type="cellIs" dxfId="23" priority="19" operator="equal">
      <formula>"SELECIONE SOMENTE UM TIPO DE BDI"</formula>
    </cfRule>
  </conditionalFormatting>
  <conditionalFormatting sqref="B21">
    <cfRule type="cellIs" dxfId="22" priority="6" operator="equal">
      <formula>"NÃO HÁ DESONERAÇÃO PARA FORNECIMENTO DE MATERIAIS"</formula>
    </cfRule>
  </conditionalFormatting>
  <conditionalFormatting sqref="B22">
    <cfRule type="cellIs" dxfId="21" priority="25" operator="equal">
      <formula>"SELECIONE SOMENTE UM TIPO DE SERVIÇO"</formula>
    </cfRule>
  </conditionalFormatting>
  <conditionalFormatting sqref="B12:C12 E12:G12">
    <cfRule type="cellIs" dxfId="20" priority="9" operator="equal">
      <formula>"SELECIONE UM TIPO DE BDI"</formula>
    </cfRule>
  </conditionalFormatting>
  <conditionalFormatting sqref="B22:C22">
    <cfRule type="cellIs" dxfId="19" priority="8" operator="equal">
      <formula>"SELECIONE UM TIPO DE SERVIÇO"</formula>
    </cfRule>
  </conditionalFormatting>
  <conditionalFormatting sqref="B38:C38">
    <cfRule type="cellIs" dxfId="18" priority="18" operator="equal">
      <formula>"APAGUE O PERCENTUAL DESTA LINHA"</formula>
    </cfRule>
  </conditionalFormatting>
  <conditionalFormatting sqref="C10:C11 G16:G21 G26 G28 G31:G32 G34">
    <cfRule type="cellIs" dxfId="17" priority="16" operator="equal">
      <formula>0</formula>
    </cfRule>
  </conditionalFormatting>
  <conditionalFormatting sqref="D26 D38:D40">
    <cfRule type="cellIs" dxfId="16" priority="24" operator="equal">
      <formula>"FORA DO LIMITE"</formula>
    </cfRule>
  </conditionalFormatting>
  <conditionalFormatting sqref="D28">
    <cfRule type="cellIs" dxfId="15" priority="23" operator="equal">
      <formula>"FORA DO LIMITE"</formula>
    </cfRule>
  </conditionalFormatting>
  <conditionalFormatting sqref="D31:D32">
    <cfRule type="cellIs" dxfId="14" priority="21" operator="equal">
      <formula>"FORA DO LIMITE"</formula>
    </cfRule>
  </conditionalFormatting>
  <conditionalFormatting sqref="D34">
    <cfRule type="cellIs" dxfId="13" priority="20" operator="equal">
      <formula>"FORA DO LIMITE"</formula>
    </cfRule>
  </conditionalFormatting>
  <conditionalFormatting sqref="D62">
    <cfRule type="cellIs" dxfId="12" priority="5" operator="equal">
      <formula>"BDI ABAIXO"</formula>
    </cfRule>
  </conditionalFormatting>
  <conditionalFormatting sqref="D63">
    <cfRule type="cellIs" dxfId="11" priority="4" operator="equal">
      <formula>"BDI ACIMA"</formula>
    </cfRule>
  </conditionalFormatting>
  <conditionalFormatting sqref="E12">
    <cfRule type="cellIs" dxfId="10" priority="12" operator="equal">
      <formula>"SELECIONE SOMENTE UM TIPO DE BDI"</formula>
    </cfRule>
  </conditionalFormatting>
  <conditionalFormatting sqref="E12:G12">
    <cfRule type="cellIs" dxfId="9" priority="7" operator="equal">
      <formula>"SOMENTE HÁ DESONERAÇÃO PARA OBRAS"</formula>
    </cfRule>
    <cfRule type="cellIs" dxfId="8" priority="11" operator="equal">
      <formula>"NÃO HÁ PROJETO PARA FORNECIMENTO"</formula>
    </cfRule>
  </conditionalFormatting>
  <conditionalFormatting sqref="G38:G40">
    <cfRule type="cellIs" dxfId="7" priority="10" operator="equal">
      <formula>0</formula>
    </cfRule>
  </conditionalFormatting>
  <conditionalFormatting sqref="G62">
    <cfRule type="cellIs" dxfId="6" priority="3" operator="equal">
      <formula>"BDI ABAIXO"</formula>
    </cfRule>
  </conditionalFormatting>
  <conditionalFormatting sqref="G63">
    <cfRule type="cellIs" dxfId="5" priority="2" operator="equal">
      <formula>"BDI ACIMA"</formula>
    </cfRule>
  </conditionalFormatting>
  <conditionalFormatting sqref="G66:H67">
    <cfRule type="cellIs" dxfId="4" priority="1" operator="equal">
      <formula>"VER PERCENTUAIS"</formula>
    </cfRule>
    <cfRule type="cellIs" dxfId="3" priority="13" operator="equal">
      <formula>"VÁRIOS ERROS"</formula>
    </cfRule>
    <cfRule type="cellIs" dxfId="2" priority="14" operator="equal">
      <formula>"BDI FORA DO LIMITE"</formula>
    </cfRule>
    <cfRule type="cellIs" dxfId="1" priority="15" operator="equal">
      <formula>"VER TIPO DE BDI"</formula>
    </cfRule>
    <cfRule type="cellIs" dxfId="0" priority="17" operator="equal">
      <formula>"VER TIPO DE SERVIÇO"</formula>
    </cfRule>
  </conditionalFormatting>
  <dataValidations count="3">
    <dataValidation type="list" allowBlank="1" showInputMessage="1" showErrorMessage="1" promptTitle="Alerta" prompt="Digite somente 'X'" sqref="G16:G21 C10:C11">
      <formula1>"x,X"</formula1>
    </dataValidation>
    <dataValidation type="decimal" allowBlank="1" showInputMessage="1" showErrorMessage="1" sqref="G38:G41 G26:G36">
      <formula1>0</formula1>
      <formula2>100</formula2>
    </dataValidation>
    <dataValidation allowBlank="1" promptTitle="Alerta" prompt="Digite somente 'X'" sqref="F10:F11"/>
  </dataValidations>
  <printOptions horizontalCentered="1"/>
  <pageMargins left="0.51181102362204722" right="0.51181102362204722" top="1.7716535433070868" bottom="0.98425196850393704" header="0.59055118110236227" footer="0.39370078740157483"/>
  <pageSetup paperSize="9" scale="46" orientation="portrait" r:id="rId1"/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view="pageBreakPreview" topLeftCell="A13" zoomScale="60" zoomScaleNormal="100" workbookViewId="0">
      <selection activeCell="U15" sqref="U15"/>
    </sheetView>
  </sheetViews>
  <sheetFormatPr defaultRowHeight="15" x14ac:dyDescent="0.25"/>
  <cols>
    <col min="1" max="6" width="20.7109375" customWidth="1"/>
  </cols>
  <sheetData>
    <row r="1" spans="1:8" ht="21" customHeight="1" x14ac:dyDescent="0.25">
      <c r="A1" s="354" t="str">
        <f>Resumo!A1</f>
        <v>OBRA: REGISTRO DE PREÇOS PARA OS SERVIÇOS DE ADEQUAÇÃO (Melhoramento) DE ESTRADAS VICINAIS NO MUNICÍPIO DE MURICI DOS PORTELAS-PI</v>
      </c>
      <c r="B1" s="355"/>
      <c r="C1" s="355"/>
      <c r="D1" s="355"/>
      <c r="E1" s="355"/>
      <c r="F1" s="356"/>
    </row>
    <row r="2" spans="1:8" ht="22.15" customHeight="1" x14ac:dyDescent="0.25">
      <c r="A2" s="364" t="str">
        <f>Resumo!A2</f>
        <v>TRECHO: ZONA RURAL</v>
      </c>
      <c r="B2" s="365"/>
      <c r="C2" s="365"/>
      <c r="D2" s="365"/>
      <c r="E2" s="365"/>
      <c r="F2" s="366"/>
    </row>
    <row r="3" spans="1:8" ht="112.15" customHeight="1" x14ac:dyDescent="0.25">
      <c r="A3" s="375" t="str">
        <f>Resumo!A3</f>
        <v>Objeto: Adequação de Estrada Vicinal / Extensão: 90 km</v>
      </c>
      <c r="B3" s="376"/>
      <c r="C3" s="376"/>
      <c r="D3" s="376"/>
      <c r="E3" s="376"/>
      <c r="F3" s="501"/>
      <c r="G3" s="177"/>
      <c r="H3" s="177"/>
    </row>
    <row r="4" spans="1:8" ht="39.6" customHeight="1" thickBot="1" x14ac:dyDescent="0.3">
      <c r="A4" s="357" t="str">
        <f>Resumo!A4</f>
        <v>BANCA: SINAPI - 01/2023 - Piauí / SICRO - 01/2023 - COM Desoneração - Horista: 111,86% / Mensalista: 70,63% - BDI: 28,17%</v>
      </c>
      <c r="B4" s="358"/>
      <c r="C4" s="358"/>
      <c r="D4" s="358"/>
      <c r="E4" s="358"/>
      <c r="F4" s="359"/>
    </row>
    <row r="5" spans="1:8" ht="30" customHeight="1" x14ac:dyDescent="0.25">
      <c r="A5" s="554" t="s">
        <v>336</v>
      </c>
      <c r="B5" s="554"/>
      <c r="C5" s="554"/>
      <c r="D5" s="554"/>
      <c r="E5" s="554"/>
      <c r="F5" s="554"/>
    </row>
    <row r="6" spans="1:8" ht="15.75" x14ac:dyDescent="0.25">
      <c r="A6" s="550"/>
      <c r="B6" s="553"/>
      <c r="C6" s="551"/>
      <c r="D6" s="551"/>
      <c r="E6" s="551"/>
      <c r="F6" s="552"/>
    </row>
    <row r="7" spans="1:8" ht="15.75" x14ac:dyDescent="0.25">
      <c r="A7" s="153" t="s">
        <v>154</v>
      </c>
      <c r="B7" s="555" t="s">
        <v>155</v>
      </c>
      <c r="C7" s="555"/>
      <c r="D7" s="555"/>
      <c r="E7" s="153" t="s">
        <v>156</v>
      </c>
      <c r="F7" s="153" t="s">
        <v>157</v>
      </c>
    </row>
    <row r="8" spans="1:8" x14ac:dyDescent="0.25">
      <c r="A8" s="550"/>
      <c r="B8" s="551"/>
      <c r="C8" s="551"/>
      <c r="D8" s="551"/>
      <c r="E8" s="551"/>
      <c r="F8" s="552"/>
    </row>
    <row r="9" spans="1:8" s="147" customFormat="1" ht="15.75" x14ac:dyDescent="0.25">
      <c r="A9" s="556" t="s">
        <v>158</v>
      </c>
      <c r="B9" s="556"/>
      <c r="C9" s="556"/>
      <c r="D9" s="556"/>
      <c r="E9" s="556"/>
      <c r="F9" s="556"/>
    </row>
    <row r="10" spans="1:8" x14ac:dyDescent="0.25">
      <c r="A10" s="154" t="s">
        <v>9</v>
      </c>
      <c r="B10" s="547" t="s">
        <v>159</v>
      </c>
      <c r="C10" s="547"/>
      <c r="D10" s="547"/>
      <c r="E10" s="150">
        <v>0.2</v>
      </c>
      <c r="F10" s="150">
        <v>0.2</v>
      </c>
    </row>
    <row r="11" spans="1:8" x14ac:dyDescent="0.25">
      <c r="A11" s="154" t="s">
        <v>10</v>
      </c>
      <c r="B11" s="547" t="s">
        <v>160</v>
      </c>
      <c r="C11" s="547"/>
      <c r="D11" s="547"/>
      <c r="E11" s="150">
        <v>1.4999999999999999E-2</v>
      </c>
      <c r="F11" s="150">
        <v>1.4999999999999999E-2</v>
      </c>
    </row>
    <row r="12" spans="1:8" x14ac:dyDescent="0.25">
      <c r="A12" s="154" t="s">
        <v>11</v>
      </c>
      <c r="B12" s="547" t="s">
        <v>161</v>
      </c>
      <c r="C12" s="547"/>
      <c r="D12" s="547"/>
      <c r="E12" s="150">
        <v>0.01</v>
      </c>
      <c r="F12" s="150">
        <v>0.01</v>
      </c>
    </row>
    <row r="13" spans="1:8" x14ac:dyDescent="0.25">
      <c r="A13" s="154" t="s">
        <v>162</v>
      </c>
      <c r="B13" s="547" t="s">
        <v>163</v>
      </c>
      <c r="C13" s="547"/>
      <c r="D13" s="547"/>
      <c r="E13" s="150">
        <v>2E-3</v>
      </c>
      <c r="F13" s="150">
        <v>2E-3</v>
      </c>
    </row>
    <row r="14" spans="1:8" x14ac:dyDescent="0.25">
      <c r="A14" s="154" t="s">
        <v>164</v>
      </c>
      <c r="B14" s="547" t="s">
        <v>165</v>
      </c>
      <c r="C14" s="547"/>
      <c r="D14" s="547"/>
      <c r="E14" s="150">
        <v>6.0000000000000001E-3</v>
      </c>
      <c r="F14" s="150">
        <v>6.0000000000000001E-3</v>
      </c>
    </row>
    <row r="15" spans="1:8" x14ac:dyDescent="0.25">
      <c r="A15" s="154" t="s">
        <v>166</v>
      </c>
      <c r="B15" s="547" t="s">
        <v>167</v>
      </c>
      <c r="C15" s="547"/>
      <c r="D15" s="547"/>
      <c r="E15" s="150">
        <v>2.5000000000000001E-2</v>
      </c>
      <c r="F15" s="150">
        <v>2.5000000000000001E-2</v>
      </c>
    </row>
    <row r="16" spans="1:8" x14ac:dyDescent="0.25">
      <c r="A16" s="154" t="s">
        <v>168</v>
      </c>
      <c r="B16" s="547" t="s">
        <v>169</v>
      </c>
      <c r="C16" s="547"/>
      <c r="D16" s="547"/>
      <c r="E16" s="150">
        <v>0.03</v>
      </c>
      <c r="F16" s="150">
        <v>0.03</v>
      </c>
    </row>
    <row r="17" spans="1:6" x14ac:dyDescent="0.25">
      <c r="A17" s="154" t="s">
        <v>170</v>
      </c>
      <c r="B17" s="547" t="s">
        <v>171</v>
      </c>
      <c r="C17" s="547"/>
      <c r="D17" s="547"/>
      <c r="E17" s="150">
        <v>0.08</v>
      </c>
      <c r="F17" s="150">
        <v>0.08</v>
      </c>
    </row>
    <row r="18" spans="1:6" x14ac:dyDescent="0.25">
      <c r="A18" s="154" t="s">
        <v>172</v>
      </c>
      <c r="B18" s="547" t="s">
        <v>173</v>
      </c>
      <c r="C18" s="547"/>
      <c r="D18" s="547"/>
      <c r="E18" s="150">
        <v>0</v>
      </c>
      <c r="F18" s="150">
        <v>0</v>
      </c>
    </row>
    <row r="19" spans="1:6" s="147" customFormat="1" ht="15.75" x14ac:dyDescent="0.25">
      <c r="A19" s="155" t="s">
        <v>174</v>
      </c>
      <c r="B19" s="557" t="s">
        <v>175</v>
      </c>
      <c r="C19" s="557"/>
      <c r="D19" s="557"/>
      <c r="E19" s="151">
        <f>SUM(E10:E18)</f>
        <v>0.36800000000000005</v>
      </c>
      <c r="F19" s="151">
        <f>SUM(F10:F18)</f>
        <v>0.36800000000000005</v>
      </c>
    </row>
    <row r="20" spans="1:6" x14ac:dyDescent="0.25">
      <c r="A20" s="550"/>
      <c r="B20" s="551"/>
      <c r="C20" s="551"/>
      <c r="D20" s="551"/>
      <c r="E20" s="551"/>
      <c r="F20" s="552"/>
    </row>
    <row r="21" spans="1:6" s="147" customFormat="1" ht="15.75" x14ac:dyDescent="0.25">
      <c r="A21" s="556" t="s">
        <v>176</v>
      </c>
      <c r="B21" s="556"/>
      <c r="C21" s="556"/>
      <c r="D21" s="556"/>
      <c r="E21" s="556"/>
      <c r="F21" s="556"/>
    </row>
    <row r="22" spans="1:6" x14ac:dyDescent="0.25">
      <c r="A22" s="154" t="s">
        <v>177</v>
      </c>
      <c r="B22" s="547" t="s">
        <v>178</v>
      </c>
      <c r="C22" s="547"/>
      <c r="D22" s="547"/>
      <c r="E22" s="150">
        <v>0.17810000000000001</v>
      </c>
      <c r="F22" s="150" t="s">
        <v>179</v>
      </c>
    </row>
    <row r="23" spans="1:6" x14ac:dyDescent="0.25">
      <c r="A23" s="154" t="s">
        <v>180</v>
      </c>
      <c r="B23" s="547" t="s">
        <v>181</v>
      </c>
      <c r="C23" s="547"/>
      <c r="D23" s="547"/>
      <c r="E23" s="150">
        <v>3.95E-2</v>
      </c>
      <c r="F23" s="150" t="s">
        <v>179</v>
      </c>
    </row>
    <row r="24" spans="1:6" x14ac:dyDescent="0.25">
      <c r="A24" s="154" t="s">
        <v>182</v>
      </c>
      <c r="B24" s="547" t="s">
        <v>183</v>
      </c>
      <c r="C24" s="547"/>
      <c r="D24" s="547"/>
      <c r="E24" s="150">
        <v>8.5000000000000006E-3</v>
      </c>
      <c r="F24" s="150">
        <v>6.6E-3</v>
      </c>
    </row>
    <row r="25" spans="1:6" x14ac:dyDescent="0.25">
      <c r="A25" s="154" t="s">
        <v>184</v>
      </c>
      <c r="B25" s="547" t="s">
        <v>185</v>
      </c>
      <c r="C25" s="547"/>
      <c r="D25" s="547"/>
      <c r="E25" s="150">
        <v>0.1077</v>
      </c>
      <c r="F25" s="150">
        <v>8.3299999999999999E-2</v>
      </c>
    </row>
    <row r="26" spans="1:6" x14ac:dyDescent="0.25">
      <c r="A26" s="154" t="s">
        <v>186</v>
      </c>
      <c r="B26" s="547" t="s">
        <v>187</v>
      </c>
      <c r="C26" s="547"/>
      <c r="D26" s="547"/>
      <c r="E26" s="150">
        <v>6.9999999999999999E-4</v>
      </c>
      <c r="F26" s="150">
        <v>5.9999999999999995E-4</v>
      </c>
    </row>
    <row r="27" spans="1:6" x14ac:dyDescent="0.25">
      <c r="A27" s="154" t="s">
        <v>188</v>
      </c>
      <c r="B27" s="547" t="s">
        <v>189</v>
      </c>
      <c r="C27" s="547"/>
      <c r="D27" s="547"/>
      <c r="E27" s="150">
        <v>7.1999999999999998E-3</v>
      </c>
      <c r="F27" s="150">
        <v>5.5999999999999999E-3</v>
      </c>
    </row>
    <row r="28" spans="1:6" x14ac:dyDescent="0.25">
      <c r="A28" s="154" t="s">
        <v>190</v>
      </c>
      <c r="B28" s="547" t="s">
        <v>191</v>
      </c>
      <c r="C28" s="547"/>
      <c r="D28" s="547"/>
      <c r="E28" s="150">
        <v>1.1599999999999999E-2</v>
      </c>
      <c r="F28" s="150" t="s">
        <v>179</v>
      </c>
    </row>
    <row r="29" spans="1:6" x14ac:dyDescent="0.25">
      <c r="A29" s="154" t="s">
        <v>192</v>
      </c>
      <c r="B29" s="547" t="s">
        <v>193</v>
      </c>
      <c r="C29" s="547"/>
      <c r="D29" s="547"/>
      <c r="E29" s="150">
        <v>1E-3</v>
      </c>
      <c r="F29" s="150">
        <v>8.0000000000000004E-4</v>
      </c>
    </row>
    <row r="30" spans="1:6" x14ac:dyDescent="0.25">
      <c r="A30" s="154" t="s">
        <v>194</v>
      </c>
      <c r="B30" s="547" t="s">
        <v>195</v>
      </c>
      <c r="C30" s="547"/>
      <c r="D30" s="547"/>
      <c r="E30" s="150">
        <v>8.5699999999999998E-2</v>
      </c>
      <c r="F30" s="150">
        <v>6.6299999999999998E-2</v>
      </c>
    </row>
    <row r="31" spans="1:6" x14ac:dyDescent="0.25">
      <c r="A31" s="154" t="s">
        <v>196</v>
      </c>
      <c r="B31" s="547" t="s">
        <v>197</v>
      </c>
      <c r="C31" s="547"/>
      <c r="D31" s="547"/>
      <c r="E31" s="150">
        <v>2.9999999999999997E-4</v>
      </c>
      <c r="F31" s="150">
        <v>2.0000000000000001E-4</v>
      </c>
    </row>
    <row r="32" spans="1:6" s="147" customFormat="1" ht="15.75" x14ac:dyDescent="0.25">
      <c r="A32" s="155" t="s">
        <v>198</v>
      </c>
      <c r="B32" s="557" t="s">
        <v>199</v>
      </c>
      <c r="C32" s="557"/>
      <c r="D32" s="557"/>
      <c r="E32" s="151">
        <f>SUM(E22:E31)</f>
        <v>0.44030000000000002</v>
      </c>
      <c r="F32" s="151">
        <f>SUM(F22:F31)</f>
        <v>0.16339999999999999</v>
      </c>
    </row>
    <row r="33" spans="1:6" x14ac:dyDescent="0.25">
      <c r="A33" s="550"/>
      <c r="B33" s="551"/>
      <c r="C33" s="551"/>
      <c r="D33" s="551"/>
      <c r="E33" s="551"/>
      <c r="F33" s="552"/>
    </row>
    <row r="34" spans="1:6" s="147" customFormat="1" ht="15.75" x14ac:dyDescent="0.25">
      <c r="A34" s="556" t="s">
        <v>200</v>
      </c>
      <c r="B34" s="556"/>
      <c r="C34" s="556"/>
      <c r="D34" s="556"/>
      <c r="E34" s="556"/>
      <c r="F34" s="556"/>
    </row>
    <row r="35" spans="1:6" x14ac:dyDescent="0.25">
      <c r="A35" s="154" t="s">
        <v>98</v>
      </c>
      <c r="B35" s="547" t="s">
        <v>201</v>
      </c>
      <c r="C35" s="547"/>
      <c r="D35" s="547"/>
      <c r="E35" s="150">
        <v>5.21E-2</v>
      </c>
      <c r="F35" s="150">
        <v>4.0300000000000002E-2</v>
      </c>
    </row>
    <row r="36" spans="1:6" x14ac:dyDescent="0.25">
      <c r="A36" s="154" t="s">
        <v>100</v>
      </c>
      <c r="B36" s="547" t="s">
        <v>202</v>
      </c>
      <c r="C36" s="547"/>
      <c r="D36" s="547"/>
      <c r="E36" s="150">
        <v>1.1999999999999999E-3</v>
      </c>
      <c r="F36" s="150">
        <v>8.9999999999999998E-4</v>
      </c>
    </row>
    <row r="37" spans="1:6" x14ac:dyDescent="0.25">
      <c r="A37" s="154" t="s">
        <v>203</v>
      </c>
      <c r="B37" s="547" t="s">
        <v>204</v>
      </c>
      <c r="C37" s="547"/>
      <c r="D37" s="547"/>
      <c r="E37" s="150">
        <v>4.7899999999999998E-2</v>
      </c>
      <c r="F37" s="150">
        <v>3.7100000000000001E-2</v>
      </c>
    </row>
    <row r="38" spans="1:6" x14ac:dyDescent="0.25">
      <c r="A38" s="154" t="s">
        <v>205</v>
      </c>
      <c r="B38" s="547" t="s">
        <v>206</v>
      </c>
      <c r="C38" s="547"/>
      <c r="D38" s="547"/>
      <c r="E38" s="150">
        <v>3.8100000000000002E-2</v>
      </c>
      <c r="F38" s="150">
        <v>2.9499999999999998E-2</v>
      </c>
    </row>
    <row r="39" spans="1:6" x14ac:dyDescent="0.25">
      <c r="A39" s="154" t="s">
        <v>207</v>
      </c>
      <c r="B39" s="547" t="s">
        <v>208</v>
      </c>
      <c r="C39" s="547"/>
      <c r="D39" s="547"/>
      <c r="E39" s="150">
        <v>4.4000000000000003E-3</v>
      </c>
      <c r="F39" s="150">
        <v>3.3999999999999998E-3</v>
      </c>
    </row>
    <row r="40" spans="1:6" s="147" customFormat="1" ht="15.75" x14ac:dyDescent="0.25">
      <c r="A40" s="155" t="s">
        <v>209</v>
      </c>
      <c r="B40" s="548" t="s">
        <v>210</v>
      </c>
      <c r="C40" s="548"/>
      <c r="D40" s="548"/>
      <c r="E40" s="151">
        <f>SUM(E35:E39)</f>
        <v>0.14369999999999999</v>
      </c>
      <c r="F40" s="151">
        <f>SUM(F35:F39)</f>
        <v>0.11120000000000001</v>
      </c>
    </row>
    <row r="41" spans="1:6" x14ac:dyDescent="0.25">
      <c r="A41" s="550"/>
      <c r="B41" s="551"/>
      <c r="C41" s="551"/>
      <c r="D41" s="551"/>
      <c r="E41" s="551"/>
      <c r="F41" s="552"/>
    </row>
    <row r="42" spans="1:6" ht="15.75" x14ac:dyDescent="0.25">
      <c r="A42" s="549" t="s">
        <v>211</v>
      </c>
      <c r="B42" s="549"/>
      <c r="C42" s="549"/>
      <c r="D42" s="549"/>
      <c r="E42" s="549"/>
      <c r="F42" s="549"/>
    </row>
    <row r="43" spans="1:6" x14ac:dyDescent="0.25">
      <c r="A43" s="154" t="s">
        <v>212</v>
      </c>
      <c r="B43" s="547" t="s">
        <v>213</v>
      </c>
      <c r="C43" s="547"/>
      <c r="D43" s="547"/>
      <c r="E43" s="150">
        <v>0.16200000000000001</v>
      </c>
      <c r="F43" s="150">
        <v>6.0100000000000001E-2</v>
      </c>
    </row>
    <row r="44" spans="1:6" x14ac:dyDescent="0.25">
      <c r="A44" s="154" t="s">
        <v>214</v>
      </c>
      <c r="B44" s="558" t="s">
        <v>215</v>
      </c>
      <c r="C44" s="558"/>
      <c r="D44" s="558"/>
      <c r="E44" s="150">
        <v>4.5999999999999999E-3</v>
      </c>
      <c r="F44" s="150">
        <v>3.5999999999999999E-3</v>
      </c>
    </row>
    <row r="45" spans="1:6" s="147" customFormat="1" ht="15.75" x14ac:dyDescent="0.25">
      <c r="A45" s="156" t="s">
        <v>216</v>
      </c>
      <c r="B45" s="559" t="s">
        <v>217</v>
      </c>
      <c r="C45" s="559"/>
      <c r="D45" s="559"/>
      <c r="E45" s="152">
        <f>E43+E44</f>
        <v>0.1666</v>
      </c>
      <c r="F45" s="152">
        <f>F43+F44</f>
        <v>6.3700000000000007E-2</v>
      </c>
    </row>
    <row r="46" spans="1:6" ht="15.75" x14ac:dyDescent="0.25">
      <c r="A46" s="560"/>
      <c r="B46" s="560"/>
      <c r="C46" s="560"/>
      <c r="D46" s="560"/>
      <c r="E46" s="560"/>
      <c r="F46" s="560"/>
    </row>
    <row r="47" spans="1:6" s="147" customFormat="1" ht="15.75" x14ac:dyDescent="0.25">
      <c r="A47" s="561" t="s">
        <v>218</v>
      </c>
      <c r="B47" s="561"/>
      <c r="C47" s="561"/>
      <c r="D47" s="561"/>
      <c r="E47" s="157">
        <f>E45+E40+E32+E19</f>
        <v>1.1186</v>
      </c>
      <c r="F47" s="157">
        <f>F45+F40+F32+F19</f>
        <v>0.70630000000000004</v>
      </c>
    </row>
    <row r="48" spans="1:6" x14ac:dyDescent="0.25">
      <c r="A48" s="148"/>
      <c r="B48" s="148"/>
      <c r="C48" s="148"/>
      <c r="D48" s="148"/>
      <c r="E48" s="149"/>
      <c r="F48" s="149"/>
    </row>
    <row r="53" spans="1:8" x14ac:dyDescent="0.25">
      <c r="A53" s="367"/>
      <c r="B53" s="367"/>
      <c r="C53" s="367"/>
      <c r="D53" s="367"/>
      <c r="E53" s="367"/>
      <c r="F53" s="367"/>
      <c r="G53" s="214"/>
      <c r="H53" s="214"/>
    </row>
    <row r="54" spans="1:8" ht="15.6" customHeight="1" x14ac:dyDescent="0.25">
      <c r="A54" s="368"/>
      <c r="B54" s="368"/>
      <c r="C54" s="368"/>
      <c r="D54" s="368"/>
      <c r="E54" s="368"/>
      <c r="F54" s="368"/>
      <c r="G54" s="215"/>
      <c r="H54" s="215"/>
    </row>
    <row r="55" spans="1:8" ht="15.75" x14ac:dyDescent="0.25">
      <c r="A55" s="369"/>
      <c r="B55" s="369"/>
      <c r="C55" s="369"/>
      <c r="D55" s="369"/>
      <c r="E55" s="369"/>
      <c r="F55" s="369"/>
      <c r="G55" s="216"/>
      <c r="H55" s="216"/>
    </row>
    <row r="56" spans="1:8" ht="15.75" x14ac:dyDescent="0.25">
      <c r="A56" s="369"/>
      <c r="B56" s="369"/>
      <c r="C56" s="369"/>
      <c r="D56" s="369"/>
      <c r="E56" s="369"/>
      <c r="F56" s="369"/>
      <c r="G56" s="216"/>
      <c r="H56" s="216"/>
    </row>
  </sheetData>
  <mergeCells count="51">
    <mergeCell ref="A56:F56"/>
    <mergeCell ref="A8:F8"/>
    <mergeCell ref="B18:D18"/>
    <mergeCell ref="B19:D19"/>
    <mergeCell ref="A21:F21"/>
    <mergeCell ref="B22:D22"/>
    <mergeCell ref="B44:D44"/>
    <mergeCell ref="B45:D45"/>
    <mergeCell ref="A46:F46"/>
    <mergeCell ref="A47:D47"/>
    <mergeCell ref="B37:D37"/>
    <mergeCell ref="B38:D38"/>
    <mergeCell ref="B39:D39"/>
    <mergeCell ref="A55:F55"/>
    <mergeCell ref="B32:D32"/>
    <mergeCell ref="A34:F34"/>
    <mergeCell ref="A53:F53"/>
    <mergeCell ref="A54:F54"/>
    <mergeCell ref="B43:D43"/>
    <mergeCell ref="A1:F1"/>
    <mergeCell ref="A2:F2"/>
    <mergeCell ref="A3:F3"/>
    <mergeCell ref="A4:F4"/>
    <mergeCell ref="B35:D35"/>
    <mergeCell ref="A5:F5"/>
    <mergeCell ref="B7:D7"/>
    <mergeCell ref="A9:F9"/>
    <mergeCell ref="B10:D10"/>
    <mergeCell ref="B23:D23"/>
    <mergeCell ref="B11:D11"/>
    <mergeCell ref="B12:D12"/>
    <mergeCell ref="B13:D13"/>
    <mergeCell ref="A6:F6"/>
    <mergeCell ref="A20:F20"/>
    <mergeCell ref="B14:D14"/>
    <mergeCell ref="B15:D15"/>
    <mergeCell ref="B16:D16"/>
    <mergeCell ref="B17:D17"/>
    <mergeCell ref="B40:D40"/>
    <mergeCell ref="A42:F42"/>
    <mergeCell ref="A33:F33"/>
    <mergeCell ref="A41:F41"/>
    <mergeCell ref="B36:D36"/>
    <mergeCell ref="B29:D29"/>
    <mergeCell ref="B30:D30"/>
    <mergeCell ref="B31:D31"/>
    <mergeCell ref="B24:D24"/>
    <mergeCell ref="B25:D25"/>
    <mergeCell ref="B26:D26"/>
    <mergeCell ref="B27:D27"/>
    <mergeCell ref="B28:D28"/>
  </mergeCells>
  <printOptions horizontalCentered="1"/>
  <pageMargins left="0.51181102362204722" right="0.51181102362204722" top="1.7716535433070868" bottom="0.98425196850393704" header="0.59055118110236227" footer="0.39370078740157483"/>
  <pageSetup paperSize="9" scale="70" orientation="portrait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view="pageBreakPreview" topLeftCell="A7" zoomScaleNormal="100" zoomScaleSheetLayoutView="100" workbookViewId="0">
      <selection activeCell="U15" sqref="U15"/>
    </sheetView>
  </sheetViews>
  <sheetFormatPr defaultRowHeight="15" x14ac:dyDescent="0.25"/>
  <cols>
    <col min="2" max="2" width="14.85546875" customWidth="1"/>
    <col min="3" max="3" width="68.42578125" bestFit="1" customWidth="1"/>
    <col min="4" max="4" width="9.7109375" customWidth="1"/>
    <col min="5" max="5" width="14.7109375" style="166" customWidth="1"/>
    <col min="6" max="6" width="13.7109375" customWidth="1"/>
    <col min="7" max="7" width="14.7109375" customWidth="1"/>
    <col min="8" max="8" width="19.140625" customWidth="1"/>
    <col min="9" max="9" width="22.7109375" bestFit="1" customWidth="1"/>
    <col min="10" max="10" width="14" style="166" bestFit="1" customWidth="1"/>
    <col min="11" max="11" width="11.5703125" bestFit="1" customWidth="1"/>
    <col min="12" max="13" width="11.28515625" style="166" bestFit="1" customWidth="1"/>
  </cols>
  <sheetData>
    <row r="1" spans="1:12" ht="32.25" customHeight="1" x14ac:dyDescent="0.25">
      <c r="A1" s="372" t="str">
        <f>[31]Resumo!A1</f>
        <v>OBRA: REGISTRO DE PREÇOS PARA OS SERVIÇOS DE ADEQUAÇÃO (Melhoramento) DE ESTRADAS VICINAIS NO MUNICÍPIO DE MURICI DOS PORTELAS-PI</v>
      </c>
      <c r="B1" s="373"/>
      <c r="C1" s="373"/>
      <c r="D1" s="373"/>
      <c r="E1" s="373"/>
      <c r="F1" s="373"/>
      <c r="G1" s="373"/>
      <c r="H1" s="374"/>
    </row>
    <row r="2" spans="1:12" ht="20.45" customHeight="1" x14ac:dyDescent="0.25">
      <c r="A2" s="364" t="str">
        <f>[31]Resumo!A2</f>
        <v>TRECHO: ZONA RURAL</v>
      </c>
      <c r="B2" s="365"/>
      <c r="C2" s="365"/>
      <c r="D2" s="365"/>
      <c r="E2" s="365"/>
      <c r="F2" s="365"/>
      <c r="G2" s="365"/>
      <c r="H2" s="366"/>
    </row>
    <row r="3" spans="1:12" ht="40.5" customHeight="1" x14ac:dyDescent="0.25">
      <c r="A3" s="375" t="str">
        <f>[31]Resumo!A3</f>
        <v>Objeto: Adequação de Estrada Vicinal / Extensão: 90 km</v>
      </c>
      <c r="B3" s="376"/>
      <c r="C3" s="376"/>
      <c r="D3" s="376"/>
      <c r="E3" s="376"/>
      <c r="F3" s="376"/>
      <c r="G3" s="376"/>
      <c r="H3" s="366"/>
    </row>
    <row r="4" spans="1:12" ht="24.6" customHeight="1" thickBot="1" x14ac:dyDescent="0.3">
      <c r="A4" s="377" t="str">
        <f>Resumo!A4</f>
        <v>BANCA: SINAPI - 01/2023 - Piauí / SICRO - 01/2023 - COM Desoneração - Horista: 111,86% / Mensalista: 70,63% - BDI: 28,17%</v>
      </c>
      <c r="B4" s="378"/>
      <c r="C4" s="378"/>
      <c r="D4" s="378"/>
      <c r="E4" s="378"/>
      <c r="F4" s="378"/>
      <c r="G4" s="378"/>
      <c r="H4" s="379"/>
    </row>
    <row r="5" spans="1:12" ht="15.75" x14ac:dyDescent="0.25">
      <c r="A5" s="360" t="s">
        <v>298</v>
      </c>
      <c r="B5" s="360"/>
      <c r="C5" s="360"/>
      <c r="D5" s="360"/>
      <c r="E5" s="360"/>
      <c r="F5" s="360"/>
      <c r="G5" s="360"/>
      <c r="H5" s="360"/>
    </row>
    <row r="6" spans="1:12" ht="30" x14ac:dyDescent="0.25">
      <c r="A6" s="221" t="s">
        <v>57</v>
      </c>
      <c r="B6" s="221" t="s">
        <v>56</v>
      </c>
      <c r="C6" s="221" t="s">
        <v>61</v>
      </c>
      <c r="D6" s="221" t="s">
        <v>228</v>
      </c>
      <c r="E6" s="222" t="s">
        <v>229</v>
      </c>
      <c r="F6" s="221" t="s">
        <v>230</v>
      </c>
      <c r="G6" s="221" t="s">
        <v>231</v>
      </c>
      <c r="H6" s="221" t="s">
        <v>62</v>
      </c>
    </row>
    <row r="7" spans="1:12" x14ac:dyDescent="0.25">
      <c r="A7" s="191" t="s">
        <v>225</v>
      </c>
      <c r="B7" s="192"/>
      <c r="C7" s="194" t="s">
        <v>13</v>
      </c>
      <c r="D7" s="192"/>
      <c r="E7" s="196"/>
      <c r="F7" s="194"/>
      <c r="G7" s="194"/>
      <c r="H7" s="197">
        <f>SUM(H8:H11)</f>
        <v>315140.92</v>
      </c>
    </row>
    <row r="8" spans="1:12" x14ac:dyDescent="0.25">
      <c r="A8" s="193" t="s">
        <v>232</v>
      </c>
      <c r="B8" s="193" t="s">
        <v>309</v>
      </c>
      <c r="C8" s="195" t="s">
        <v>331</v>
      </c>
      <c r="D8" s="193" t="s">
        <v>17</v>
      </c>
      <c r="E8" s="198">
        <f>'Mem-Trechos'!E8</f>
        <v>1</v>
      </c>
      <c r="F8" s="199">
        <f>'Comp. Própria'!I13</f>
        <v>55335</v>
      </c>
      <c r="G8" s="199">
        <f>'Comp. Própria'!J18</f>
        <v>70922.869500000001</v>
      </c>
      <c r="H8" s="199">
        <f>ROUND(E8*G8,2)</f>
        <v>70922.87</v>
      </c>
      <c r="I8" s="286">
        <f>ROUND(H8/$G$22,4)</f>
        <v>1.32E-2</v>
      </c>
      <c r="J8" s="279" t="e">
        <f>(H9/I22)</f>
        <v>#REF!</v>
      </c>
    </row>
    <row r="9" spans="1:12" x14ac:dyDescent="0.25">
      <c r="A9" s="193" t="s">
        <v>233</v>
      </c>
      <c r="B9" s="193" t="s">
        <v>310</v>
      </c>
      <c r="C9" s="195" t="s">
        <v>332</v>
      </c>
      <c r="D9" s="193" t="s">
        <v>17</v>
      </c>
      <c r="E9" s="198">
        <f>'Mem-Trechos'!E11</f>
        <v>1</v>
      </c>
      <c r="F9" s="199">
        <f>'Comp. Própria'!J22</f>
        <v>147291.29</v>
      </c>
      <c r="G9" s="199">
        <f>'Comp. Própria'!J29</f>
        <v>188783.24639300001</v>
      </c>
      <c r="H9" s="199">
        <f t="shared" ref="H9:H11" si="0">ROUND(E9*G9,2)</f>
        <v>188783.25</v>
      </c>
      <c r="I9" s="286">
        <f>ROUND(H9/$G$22,4)</f>
        <v>3.5099999999999999E-2</v>
      </c>
      <c r="J9" s="297"/>
      <c r="K9" s="201"/>
    </row>
    <row r="10" spans="1:12" x14ac:dyDescent="0.25">
      <c r="A10" s="193" t="s">
        <v>234</v>
      </c>
      <c r="B10" s="193" t="s">
        <v>313</v>
      </c>
      <c r="C10" s="195" t="s">
        <v>304</v>
      </c>
      <c r="D10" s="193" t="s">
        <v>301</v>
      </c>
      <c r="E10" s="198">
        <f>'Mem-Trechos'!E17</f>
        <v>6.48</v>
      </c>
      <c r="F10" s="199">
        <f>'Comp. Própria'!J32</f>
        <v>509.98999999999995</v>
      </c>
      <c r="G10" s="199">
        <f>'Comp. Própria'!J42</f>
        <v>653.65418299999988</v>
      </c>
      <c r="H10" s="199">
        <f t="shared" si="0"/>
        <v>4235.68</v>
      </c>
      <c r="I10" s="286">
        <f>ROUND(H10/$G$22,4)</f>
        <v>8.0000000000000004E-4</v>
      </c>
      <c r="J10" s="190"/>
    </row>
    <row r="11" spans="1:12" x14ac:dyDescent="0.25">
      <c r="A11" s="193" t="s">
        <v>293</v>
      </c>
      <c r="B11" s="193" t="s">
        <v>314</v>
      </c>
      <c r="C11" s="195" t="s">
        <v>397</v>
      </c>
      <c r="D11" s="193" t="s">
        <v>17</v>
      </c>
      <c r="E11" s="198">
        <f>'Mem-Trechos'!E20</f>
        <v>1</v>
      </c>
      <c r="F11" s="199">
        <f>'Mobiliz. e Desmob.'!F44</f>
        <v>39946.26</v>
      </c>
      <c r="G11" s="199">
        <f>'Mobiliz. e Desmob.'!F46</f>
        <v>51199.12</v>
      </c>
      <c r="H11" s="199">
        <f t="shared" si="0"/>
        <v>51199.12</v>
      </c>
      <c r="I11" s="286">
        <f>ROUND(H11/$G$22,4)</f>
        <v>9.4999999999999998E-3</v>
      </c>
      <c r="J11" s="190"/>
    </row>
    <row r="12" spans="1:12" x14ac:dyDescent="0.25">
      <c r="A12" s="191">
        <v>2</v>
      </c>
      <c r="B12" s="193"/>
      <c r="C12" s="194" t="s">
        <v>354</v>
      </c>
      <c r="D12" s="193"/>
      <c r="E12" s="198"/>
      <c r="F12" s="199"/>
      <c r="G12" s="199"/>
      <c r="H12" s="197">
        <f>SUM(H13:H18)</f>
        <v>3039582.0300000003</v>
      </c>
      <c r="I12" s="287"/>
      <c r="J12" s="190"/>
    </row>
    <row r="13" spans="1:12" ht="42.75" x14ac:dyDescent="0.25">
      <c r="A13" s="193" t="s">
        <v>28</v>
      </c>
      <c r="B13" s="193">
        <v>98525</v>
      </c>
      <c r="C13" s="195" t="s">
        <v>342</v>
      </c>
      <c r="D13" s="193" t="s">
        <v>301</v>
      </c>
      <c r="E13" s="198">
        <f>'Mem-Trechos'!E33</f>
        <v>360000</v>
      </c>
      <c r="F13" s="199">
        <f>'Comp. Sinapi'!I36</f>
        <v>0.37</v>
      </c>
      <c r="G13" s="199">
        <f>'Comp. Sinapi'!I38</f>
        <v>0.47422900000000001</v>
      </c>
      <c r="H13" s="199">
        <f t="shared" ref="H13:H18" si="1">ROUND(E13*G13,2)</f>
        <v>170722.44</v>
      </c>
      <c r="I13" s="286">
        <f>H13/$G$22</f>
        <v>3.1741884160865354E-2</v>
      </c>
      <c r="J13" s="190"/>
      <c r="L13" s="166">
        <v>212240</v>
      </c>
    </row>
    <row r="14" spans="1:12" x14ac:dyDescent="0.25">
      <c r="A14" s="193" t="s">
        <v>32</v>
      </c>
      <c r="B14" s="193">
        <v>4915598</v>
      </c>
      <c r="C14" s="195" t="s">
        <v>366</v>
      </c>
      <c r="D14" s="193" t="s">
        <v>301</v>
      </c>
      <c r="E14" s="198">
        <f>'Mem-Trechos'!E40</f>
        <v>774000</v>
      </c>
      <c r="F14" s="199">
        <f>'Comp. Sicro'!I53</f>
        <v>0.1</v>
      </c>
      <c r="G14" s="199">
        <f>'Comp. Sicro'!I55</f>
        <v>0.12817000000000001</v>
      </c>
      <c r="H14" s="199">
        <f t="shared" si="1"/>
        <v>99203.58</v>
      </c>
      <c r="I14" s="286">
        <f t="shared" ref="I14:I18" si="2">H14/$G$22</f>
        <v>1.8444608363746087E-2</v>
      </c>
      <c r="J14" s="190"/>
      <c r="L14" s="166">
        <v>594272</v>
      </c>
    </row>
    <row r="15" spans="1:12" ht="42.75" x14ac:dyDescent="0.25">
      <c r="A15" s="193" t="s">
        <v>33</v>
      </c>
      <c r="B15" s="193">
        <v>98525</v>
      </c>
      <c r="C15" s="195" t="s">
        <v>345</v>
      </c>
      <c r="D15" s="193" t="s">
        <v>301</v>
      </c>
      <c r="E15" s="198">
        <f>'Mem-Trechos'!E52</f>
        <v>162000</v>
      </c>
      <c r="F15" s="199">
        <f>'Comp. Sinapi'!I62</f>
        <v>0.37</v>
      </c>
      <c r="G15" s="199">
        <f>'Comp. Sinapi'!I64</f>
        <v>0.47422900000000001</v>
      </c>
      <c r="H15" s="199">
        <f t="shared" si="1"/>
        <v>76825.100000000006</v>
      </c>
      <c r="I15" s="286">
        <f t="shared" si="2"/>
        <v>1.4283848244243095E-2</v>
      </c>
      <c r="L15" s="166">
        <v>112487.2</v>
      </c>
    </row>
    <row r="16" spans="1:12" x14ac:dyDescent="0.25">
      <c r="A16" s="193" t="s">
        <v>38</v>
      </c>
      <c r="B16" s="193">
        <v>5502986</v>
      </c>
      <c r="C16" s="195" t="s">
        <v>39</v>
      </c>
      <c r="D16" s="193" t="s">
        <v>302</v>
      </c>
      <c r="E16" s="198">
        <f>'Mem-Trechos'!E57</f>
        <v>121500</v>
      </c>
      <c r="F16" s="199">
        <f>'Comp. Sicro'!I98</f>
        <v>2.52</v>
      </c>
      <c r="G16" s="199">
        <f>'Comp. Sicro'!I100</f>
        <v>3.2298840000000002</v>
      </c>
      <c r="H16" s="199">
        <f>ROUND(E16*G16,2)</f>
        <v>392430.91</v>
      </c>
      <c r="I16" s="286">
        <f t="shared" si="2"/>
        <v>7.2963439875642452E-2</v>
      </c>
      <c r="J16" s="190"/>
      <c r="L16" s="166">
        <v>5624.36</v>
      </c>
    </row>
    <row r="17" spans="1:12" x14ac:dyDescent="0.25">
      <c r="A17" s="193" t="s">
        <v>42</v>
      </c>
      <c r="B17" s="193">
        <v>4915611</v>
      </c>
      <c r="C17" s="195" t="s">
        <v>291</v>
      </c>
      <c r="D17" s="193" t="s">
        <v>302</v>
      </c>
      <c r="E17" s="198">
        <f>'Mem-Trechos'!E63</f>
        <v>162000</v>
      </c>
      <c r="F17" s="199">
        <f>'Comp. Sicro'!H152</f>
        <v>10.94</v>
      </c>
      <c r="G17" s="199">
        <f>'Comp. Sicro'!H154</f>
        <v>14.02</v>
      </c>
      <c r="H17" s="199">
        <f t="shared" si="1"/>
        <v>2271240</v>
      </c>
      <c r="I17" s="286">
        <f t="shared" si="2"/>
        <v>0.42228448106484318</v>
      </c>
      <c r="J17" s="190"/>
      <c r="L17" s="166">
        <v>112487.2</v>
      </c>
    </row>
    <row r="18" spans="1:12" x14ac:dyDescent="0.25">
      <c r="A18" s="193" t="s">
        <v>320</v>
      </c>
      <c r="B18" s="193" t="s">
        <v>315</v>
      </c>
      <c r="C18" s="195" t="s">
        <v>316</v>
      </c>
      <c r="D18" s="193" t="s">
        <v>301</v>
      </c>
      <c r="E18" s="198">
        <f>'Mem-Trechos'!E66</f>
        <v>162000</v>
      </c>
      <c r="F18" s="199">
        <f>'Comp. Própria'!I46</f>
        <v>0.14000000000000001</v>
      </c>
      <c r="G18" s="199">
        <f>'Comp. Própria'!J60</f>
        <v>0.18</v>
      </c>
      <c r="H18" s="199">
        <f t="shared" si="1"/>
        <v>29160</v>
      </c>
      <c r="I18" s="286">
        <f t="shared" si="2"/>
        <v>5.4216267183788717E-3</v>
      </c>
      <c r="J18" s="190"/>
      <c r="L18" s="166">
        <v>112487.2</v>
      </c>
    </row>
    <row r="19" spans="1:12" x14ac:dyDescent="0.25">
      <c r="A19" s="191">
        <v>3</v>
      </c>
      <c r="B19" s="191"/>
      <c r="C19" s="194" t="s">
        <v>219</v>
      </c>
      <c r="D19" s="194"/>
      <c r="E19" s="196"/>
      <c r="F19" s="194"/>
      <c r="G19" s="194"/>
      <c r="H19" s="197">
        <f>SUM(H20:H21)</f>
        <v>2023736.6</v>
      </c>
      <c r="I19" s="287"/>
      <c r="J19" s="190"/>
    </row>
    <row r="20" spans="1:12" ht="28.5" x14ac:dyDescent="0.25">
      <c r="A20" s="193" t="s">
        <v>46</v>
      </c>
      <c r="B20" s="193">
        <v>5914374</v>
      </c>
      <c r="C20" s="195" t="s">
        <v>384</v>
      </c>
      <c r="D20" s="193" t="s">
        <v>50</v>
      </c>
      <c r="E20" s="198">
        <f>'Mem-Trechos'!E73</f>
        <v>1035180</v>
      </c>
      <c r="F20" s="199">
        <f>'Comp. Sicro'!I194</f>
        <v>0.95</v>
      </c>
      <c r="G20" s="199">
        <f>'Comp. Sicro'!I196</f>
        <v>1.2176149999999999</v>
      </c>
      <c r="H20" s="199">
        <f>ROUND(E20*G20,2)</f>
        <v>1260450.7</v>
      </c>
      <c r="I20" s="286">
        <f>ROUND(H20/$G$22,4)</f>
        <v>0.2344</v>
      </c>
      <c r="J20" s="190"/>
      <c r="L20" s="166">
        <v>841314.71000000008</v>
      </c>
    </row>
    <row r="21" spans="1:12" ht="28.5" x14ac:dyDescent="0.25">
      <c r="A21" s="193" t="s">
        <v>51</v>
      </c>
      <c r="B21" s="193">
        <v>5915451</v>
      </c>
      <c r="C21" s="195" t="s">
        <v>383</v>
      </c>
      <c r="D21" s="193" t="s">
        <v>50</v>
      </c>
      <c r="E21" s="198">
        <f>'Mem-Trechos'!E76</f>
        <v>356602.5</v>
      </c>
      <c r="F21" s="199">
        <v>1.67</v>
      </c>
      <c r="G21" s="199">
        <f>'Comp. Sicro'!I238</f>
        <v>2.1404389999999998</v>
      </c>
      <c r="H21" s="199">
        <f>ROUND(E21*G21,2)</f>
        <v>763285.9</v>
      </c>
      <c r="I21" s="286">
        <f>ROUND(H21/$G$22,4)</f>
        <v>0.1419</v>
      </c>
      <c r="J21" s="190"/>
      <c r="L21" s="166">
        <v>841314.71000000008</v>
      </c>
    </row>
    <row r="22" spans="1:12" x14ac:dyDescent="0.25">
      <c r="A22" s="380"/>
      <c r="B22" s="380"/>
      <c r="C22" s="164"/>
      <c r="D22" s="165"/>
      <c r="E22" s="381" t="s">
        <v>226</v>
      </c>
      <c r="F22" s="382"/>
      <c r="G22" s="383">
        <f>ROUND(H7+H12+H19,2)</f>
        <v>5378459.5499999998</v>
      </c>
      <c r="H22" s="382"/>
      <c r="I22" s="201" t="e">
        <f>SUM(H8,H10,H11,H13,H14,H15,H16,H17,H18,H20,#REF!,#REF!,#REF!,#REF!,#REF!,#REF!,#REF!,#REF!)</f>
        <v>#REF!</v>
      </c>
      <c r="J22" s="166">
        <f>G22/57.362</f>
        <v>93763.459258742718</v>
      </c>
    </row>
    <row r="23" spans="1:12" x14ac:dyDescent="0.25">
      <c r="A23" s="165"/>
      <c r="B23" s="165"/>
      <c r="C23" s="164"/>
      <c r="D23" s="165"/>
      <c r="E23" s="298"/>
      <c r="F23" s="299"/>
      <c r="G23" s="300"/>
      <c r="H23" s="299"/>
      <c r="I23" s="201" t="e">
        <f>I22+H9</f>
        <v>#REF!</v>
      </c>
    </row>
    <row r="24" spans="1:12" x14ac:dyDescent="0.25">
      <c r="A24" s="165"/>
      <c r="B24" s="165"/>
      <c r="C24" s="164"/>
      <c r="D24" s="165"/>
      <c r="E24" s="298"/>
      <c r="F24" s="299"/>
      <c r="G24" s="300"/>
      <c r="H24" s="299"/>
      <c r="I24" s="201"/>
    </row>
    <row r="25" spans="1:12" x14ac:dyDescent="0.25">
      <c r="A25" s="165"/>
      <c r="B25" s="165"/>
      <c r="C25" s="164"/>
      <c r="D25" s="165"/>
      <c r="E25" s="298"/>
      <c r="F25" s="299"/>
      <c r="G25" s="300"/>
      <c r="H25" s="299"/>
      <c r="I25" s="201"/>
    </row>
    <row r="26" spans="1:12" x14ac:dyDescent="0.25">
      <c r="A26" s="165"/>
      <c r="B26" s="165"/>
      <c r="C26" s="164"/>
      <c r="D26" s="165"/>
      <c r="E26" s="298"/>
      <c r="F26" s="299"/>
      <c r="G26" s="300"/>
      <c r="H26" s="299"/>
      <c r="I26" s="201"/>
    </row>
    <row r="27" spans="1:12" x14ac:dyDescent="0.25">
      <c r="A27" s="165"/>
      <c r="B27" s="165"/>
      <c r="C27" s="164"/>
      <c r="D27" s="165"/>
      <c r="E27" s="298"/>
      <c r="F27" s="299"/>
      <c r="G27" s="300"/>
      <c r="H27" s="299"/>
      <c r="I27" s="201"/>
    </row>
    <row r="28" spans="1:12" x14ac:dyDescent="0.25">
      <c r="A28" s="165"/>
      <c r="B28" s="165"/>
      <c r="C28" s="164"/>
      <c r="D28" s="165"/>
      <c r="E28" s="298"/>
      <c r="F28" s="299"/>
      <c r="G28" s="300"/>
      <c r="H28" s="299"/>
      <c r="I28" s="201"/>
    </row>
    <row r="31" spans="1:12" x14ac:dyDescent="0.25">
      <c r="A31" s="367"/>
      <c r="B31" s="367"/>
      <c r="C31" s="367"/>
      <c r="D31" s="367"/>
      <c r="E31" s="367"/>
      <c r="F31" s="367"/>
      <c r="G31" s="367"/>
      <c r="H31" s="367"/>
    </row>
    <row r="32" spans="1:12" ht="15.75" x14ac:dyDescent="0.25">
      <c r="A32" s="368"/>
      <c r="B32" s="368"/>
      <c r="C32" s="368"/>
      <c r="D32" s="368"/>
      <c r="E32" s="368"/>
      <c r="F32" s="368"/>
      <c r="G32" s="368"/>
      <c r="H32" s="368"/>
    </row>
    <row r="33" spans="1:8" ht="15.75" x14ac:dyDescent="0.25">
      <c r="A33" s="369"/>
      <c r="B33" s="369"/>
      <c r="C33" s="369"/>
      <c r="D33" s="369"/>
      <c r="E33" s="369"/>
      <c r="F33" s="369"/>
      <c r="G33" s="369"/>
      <c r="H33" s="369"/>
    </row>
    <row r="34" spans="1:8" ht="15.75" x14ac:dyDescent="0.25">
      <c r="A34" s="369"/>
      <c r="B34" s="369"/>
      <c r="C34" s="369"/>
      <c r="D34" s="369"/>
      <c r="E34" s="369"/>
      <c r="F34" s="369"/>
      <c r="G34" s="369"/>
      <c r="H34" s="369"/>
    </row>
  </sheetData>
  <mergeCells count="12">
    <mergeCell ref="A32:H32"/>
    <mergeCell ref="A33:H33"/>
    <mergeCell ref="A34:H34"/>
    <mergeCell ref="A31:H31"/>
    <mergeCell ref="A22:B22"/>
    <mergeCell ref="E22:F22"/>
    <mergeCell ref="G22:H22"/>
    <mergeCell ref="A5:H5"/>
    <mergeCell ref="A1:H1"/>
    <mergeCell ref="A2:H2"/>
    <mergeCell ref="A3:H3"/>
    <mergeCell ref="A4:H4"/>
  </mergeCells>
  <phoneticPr fontId="9" type="noConversion"/>
  <printOptions horizontalCentered="1"/>
  <pageMargins left="0.51181102362204722" right="0.51181102362204722" top="1.7716535433070868" bottom="0.98425196850393704" header="0.59055118110236227" footer="0.39370078740157483"/>
  <pageSetup paperSize="9" scale="70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"/>
  <sheetViews>
    <sheetView view="pageBreakPreview" zoomScale="70" zoomScaleNormal="60" zoomScaleSheetLayoutView="70" workbookViewId="0">
      <selection activeCell="U15" sqref="U15"/>
    </sheetView>
  </sheetViews>
  <sheetFormatPr defaultRowHeight="15" x14ac:dyDescent="0.25"/>
  <cols>
    <col min="1" max="1" width="15" customWidth="1"/>
    <col min="2" max="2" width="13.7109375" customWidth="1"/>
    <col min="3" max="3" width="11.28515625" customWidth="1"/>
    <col min="4" max="4" width="62.85546875" customWidth="1"/>
    <col min="5" max="5" width="16.7109375" bestFit="1" customWidth="1"/>
    <col min="6" max="6" width="13.28515625" bestFit="1" customWidth="1"/>
    <col min="7" max="7" width="16.42578125" customWidth="1"/>
    <col min="8" max="8" width="16.28515625" bestFit="1" customWidth="1"/>
    <col min="9" max="9" width="16.85546875" customWidth="1"/>
    <col min="10" max="10" width="17.28515625" customWidth="1"/>
    <col min="12" max="12" width="12.28515625" bestFit="1" customWidth="1"/>
    <col min="14" max="14" width="11.5703125" bestFit="1" customWidth="1"/>
  </cols>
  <sheetData>
    <row r="1" spans="1:14" ht="19.899999999999999" customHeight="1" x14ac:dyDescent="0.25">
      <c r="A1" s="354" t="str">
        <f>Resumo!A1</f>
        <v>OBRA: REGISTRO DE PREÇOS PARA OS SERVIÇOS DE ADEQUAÇÃO (Melhoramento) DE ESTRADAS VICINAIS NO MUNICÍPIO DE MURICI DOS PORTELAS-PI</v>
      </c>
      <c r="B1" s="355"/>
      <c r="C1" s="355"/>
      <c r="D1" s="355"/>
      <c r="E1" s="355"/>
      <c r="F1" s="355"/>
      <c r="G1" s="355"/>
      <c r="H1" s="355"/>
      <c r="I1" s="355"/>
      <c r="J1" s="356"/>
    </row>
    <row r="2" spans="1:14" ht="21.6" customHeight="1" x14ac:dyDescent="0.25">
      <c r="A2" s="364" t="str">
        <f>Resumo!A2</f>
        <v>TRECHO: ZONA RURAL</v>
      </c>
      <c r="B2" s="365"/>
      <c r="C2" s="365"/>
      <c r="D2" s="365"/>
      <c r="E2" s="365"/>
      <c r="F2" s="365"/>
      <c r="G2" s="365"/>
      <c r="H2" s="365"/>
      <c r="I2" s="365"/>
      <c r="J2" s="366"/>
    </row>
    <row r="3" spans="1:14" ht="52.9" customHeight="1" x14ac:dyDescent="0.25">
      <c r="A3" s="375" t="str">
        <f>Resumo!A3</f>
        <v>Objeto: Adequação de Estrada Vicinal / Extensão: 90 km</v>
      </c>
      <c r="B3" s="376"/>
      <c r="C3" s="376"/>
      <c r="D3" s="376"/>
      <c r="E3" s="376"/>
      <c r="F3" s="376"/>
      <c r="G3" s="376"/>
      <c r="H3" s="376"/>
      <c r="I3" s="365"/>
      <c r="J3" s="366"/>
    </row>
    <row r="4" spans="1:14" ht="22.15" customHeight="1" thickBot="1" x14ac:dyDescent="0.3">
      <c r="A4" s="377" t="str">
        <f>Resumo!A4</f>
        <v>BANCA: SINAPI - 01/2023 - Piauí / SICRO - 01/2023 - COM Desoneração - Horista: 111,86% / Mensalista: 70,63% - BDI: 28,17%</v>
      </c>
      <c r="B4" s="378"/>
      <c r="C4" s="378"/>
      <c r="D4" s="378"/>
      <c r="E4" s="378"/>
      <c r="F4" s="378"/>
      <c r="G4" s="378"/>
      <c r="H4" s="378"/>
      <c r="I4" s="378"/>
      <c r="J4" s="379"/>
    </row>
    <row r="5" spans="1:14" ht="22.15" customHeight="1" x14ac:dyDescent="0.25">
      <c r="A5" s="396" t="s">
        <v>303</v>
      </c>
      <c r="B5" s="396"/>
      <c r="C5" s="396"/>
      <c r="D5" s="396"/>
      <c r="E5" s="396"/>
      <c r="F5" s="396"/>
      <c r="G5" s="396"/>
      <c r="H5" s="396"/>
      <c r="I5" s="396"/>
      <c r="J5" s="396"/>
    </row>
    <row r="6" spans="1:14" ht="31.5" x14ac:dyDescent="0.25">
      <c r="A6" s="257" t="str">
        <f>A12</f>
        <v xml:space="preserve"> 1.1 </v>
      </c>
      <c r="B6" s="228" t="s">
        <v>56</v>
      </c>
      <c r="C6" s="227" t="s">
        <v>227</v>
      </c>
      <c r="D6" s="227" t="s">
        <v>61</v>
      </c>
      <c r="E6" s="389"/>
      <c r="F6" s="389"/>
      <c r="G6" s="229" t="s">
        <v>229</v>
      </c>
      <c r="H6" s="228" t="s">
        <v>323</v>
      </c>
      <c r="I6" s="228" t="s">
        <v>324</v>
      </c>
      <c r="J6" s="229" t="s">
        <v>325</v>
      </c>
    </row>
    <row r="7" spans="1:14" x14ac:dyDescent="0.25">
      <c r="A7" s="230"/>
      <c r="B7" s="231" t="s">
        <v>326</v>
      </c>
      <c r="C7" s="230" t="s">
        <v>322</v>
      </c>
      <c r="D7" s="230" t="s">
        <v>327</v>
      </c>
      <c r="E7" s="384"/>
      <c r="F7" s="384"/>
      <c r="G7" s="232">
        <v>1</v>
      </c>
      <c r="H7" s="233">
        <v>5</v>
      </c>
      <c r="I7" s="233">
        <v>60</v>
      </c>
      <c r="J7" s="233">
        <f>ROUND(G7*H7*I7,2)</f>
        <v>300</v>
      </c>
    </row>
    <row r="8" spans="1:14" ht="30" x14ac:dyDescent="0.25">
      <c r="A8" s="234"/>
      <c r="B8" s="235" t="s">
        <v>328</v>
      </c>
      <c r="C8" s="230" t="s">
        <v>322</v>
      </c>
      <c r="D8" s="234" t="s">
        <v>329</v>
      </c>
      <c r="E8" s="394"/>
      <c r="F8" s="394"/>
      <c r="G8" s="236">
        <v>1</v>
      </c>
      <c r="H8" s="237">
        <f>H7</f>
        <v>5</v>
      </c>
      <c r="I8" s="237">
        <v>200</v>
      </c>
      <c r="J8" s="233">
        <f t="shared" ref="J8" si="0">ROUND(G8*H8*I8,2)</f>
        <v>1000</v>
      </c>
    </row>
    <row r="9" spans="1:14" ht="15" customHeight="1" x14ac:dyDescent="0.25">
      <c r="A9" s="187"/>
      <c r="B9" s="187"/>
      <c r="C9" s="187"/>
      <c r="D9" s="187"/>
      <c r="E9" s="187"/>
      <c r="F9" s="188"/>
      <c r="G9" s="187"/>
      <c r="H9" s="187"/>
      <c r="I9" s="187"/>
      <c r="J9" s="188"/>
    </row>
    <row r="10" spans="1:14" ht="15" customHeight="1" x14ac:dyDescent="0.25">
      <c r="A10" s="397" t="s">
        <v>330</v>
      </c>
      <c r="B10" s="397"/>
      <c r="C10" s="397"/>
      <c r="D10" s="397"/>
      <c r="E10" s="397"/>
      <c r="F10" s="397"/>
      <c r="G10" s="397"/>
      <c r="H10" s="397"/>
      <c r="I10" s="397"/>
      <c r="J10" s="397"/>
    </row>
    <row r="11" spans="1:14" ht="15" customHeight="1" x14ac:dyDescent="0.25">
      <c r="A11" s="226"/>
      <c r="B11" s="226"/>
      <c r="C11" s="226"/>
      <c r="D11" s="226"/>
      <c r="E11" s="226"/>
      <c r="F11" s="226"/>
      <c r="G11" s="226"/>
      <c r="H11" s="226"/>
      <c r="I11" s="226"/>
      <c r="J11" s="226"/>
    </row>
    <row r="12" spans="1:14" ht="15.75" x14ac:dyDescent="0.25">
      <c r="A12" s="227" t="str">
        <f>'Orçamento Sintético'!A8</f>
        <v xml:space="preserve"> 1.1 </v>
      </c>
      <c r="B12" s="228" t="s">
        <v>56</v>
      </c>
      <c r="C12" s="227" t="s">
        <v>227</v>
      </c>
      <c r="D12" s="227" t="s">
        <v>61</v>
      </c>
      <c r="E12" s="389" t="s">
        <v>242</v>
      </c>
      <c r="F12" s="389"/>
      <c r="G12" s="229" t="s">
        <v>228</v>
      </c>
      <c r="H12" s="228" t="s">
        <v>229</v>
      </c>
      <c r="I12" s="228" t="s">
        <v>230</v>
      </c>
      <c r="J12" s="228" t="s">
        <v>62</v>
      </c>
    </row>
    <row r="13" spans="1:14" ht="15.75" x14ac:dyDescent="0.25">
      <c r="A13" s="230" t="s">
        <v>243</v>
      </c>
      <c r="B13" s="231" t="str">
        <f>'Orçamento Sintético'!B8</f>
        <v xml:space="preserve"> COMP. 01</v>
      </c>
      <c r="C13" s="230" t="s">
        <v>289</v>
      </c>
      <c r="D13" s="230" t="str">
        <f>'Orçamento Sintético'!C8</f>
        <v>Apoio para Administração da obra e Funcionarios</v>
      </c>
      <c r="E13" s="384" t="str">
        <f>'Orçamento Sintético'!C7</f>
        <v>SERVIÇOS PRELIMINARES</v>
      </c>
      <c r="F13" s="384"/>
      <c r="G13" s="238" t="str">
        <f>'Orçamento Sintético'!D8</f>
        <v>und</v>
      </c>
      <c r="H13" s="233">
        <v>1</v>
      </c>
      <c r="I13" s="276">
        <f>J13</f>
        <v>55335</v>
      </c>
      <c r="J13" s="276">
        <f>SUM(J14:J15)</f>
        <v>55335</v>
      </c>
      <c r="L13">
        <v>5554.2</v>
      </c>
    </row>
    <row r="14" spans="1:14" x14ac:dyDescent="0.25">
      <c r="A14" s="234" t="s">
        <v>257</v>
      </c>
      <c r="B14" s="235" t="s">
        <v>326</v>
      </c>
      <c r="C14" s="234" t="s">
        <v>322</v>
      </c>
      <c r="D14" s="230" t="s">
        <v>327</v>
      </c>
      <c r="E14" s="394"/>
      <c r="F14" s="394"/>
      <c r="G14" s="239" t="s">
        <v>287</v>
      </c>
      <c r="H14" s="237">
        <f>J7</f>
        <v>300</v>
      </c>
      <c r="I14" s="237">
        <v>30.25</v>
      </c>
      <c r="J14" s="237">
        <f>TRUNC(H14*I14,2)</f>
        <v>9075</v>
      </c>
      <c r="L14">
        <v>2779.8</v>
      </c>
    </row>
    <row r="15" spans="1:14" ht="30" x14ac:dyDescent="0.25">
      <c r="A15" s="234" t="s">
        <v>257</v>
      </c>
      <c r="B15" s="235" t="s">
        <v>328</v>
      </c>
      <c r="C15" s="234" t="s">
        <v>322</v>
      </c>
      <c r="D15" s="234" t="s">
        <v>329</v>
      </c>
      <c r="E15" s="394"/>
      <c r="F15" s="394"/>
      <c r="G15" s="239" t="s">
        <v>287</v>
      </c>
      <c r="H15" s="237">
        <f>J8</f>
        <v>1000</v>
      </c>
      <c r="I15" s="237">
        <v>46.26</v>
      </c>
      <c r="J15" s="237">
        <f t="shared" ref="J15" si="1">TRUNC(H15*I15,2)</f>
        <v>46260</v>
      </c>
      <c r="L15">
        <v>1690.8</v>
      </c>
    </row>
    <row r="16" spans="1:14" x14ac:dyDescent="0.25">
      <c r="A16" s="240"/>
      <c r="B16" s="240"/>
      <c r="C16" s="240"/>
      <c r="D16" s="240"/>
      <c r="E16" s="241"/>
      <c r="F16" s="242"/>
      <c r="G16" s="243"/>
      <c r="H16" s="242"/>
      <c r="I16" s="243" t="s">
        <v>321</v>
      </c>
      <c r="J16" s="244">
        <f>SUM(J14:J15)</f>
        <v>55335</v>
      </c>
      <c r="N16" s="166">
        <v>54981</v>
      </c>
    </row>
    <row r="17" spans="1:14" ht="30" x14ac:dyDescent="0.25">
      <c r="A17" s="240"/>
      <c r="B17" s="240"/>
      <c r="C17" s="240"/>
      <c r="D17" s="240"/>
      <c r="E17" s="245"/>
      <c r="F17" s="246"/>
      <c r="G17" s="240"/>
      <c r="H17" s="246"/>
      <c r="I17" s="247" t="s">
        <v>248</v>
      </c>
      <c r="J17" s="340">
        <f>J16*28.17%</f>
        <v>15587.869500000001</v>
      </c>
      <c r="N17" s="166">
        <v>12244.27</v>
      </c>
    </row>
    <row r="18" spans="1:14" ht="14.45" customHeight="1" x14ac:dyDescent="0.25">
      <c r="A18" s="240"/>
      <c r="B18" s="240"/>
      <c r="C18" s="240"/>
      <c r="D18" s="240"/>
      <c r="E18" s="248"/>
      <c r="F18" s="249"/>
      <c r="G18" s="250"/>
      <c r="H18" s="392" t="s">
        <v>249</v>
      </c>
      <c r="I18" s="392"/>
      <c r="J18" s="275">
        <f>SUM(J16:J17)</f>
        <v>70922.869500000001</v>
      </c>
      <c r="L18">
        <f>ROUND(J16*1.2227,2)</f>
        <v>67658.100000000006</v>
      </c>
      <c r="N18" s="166">
        <v>67225.27</v>
      </c>
    </row>
    <row r="19" spans="1:14" ht="15" customHeight="1" x14ac:dyDescent="0.25">
      <c r="A19" s="187"/>
      <c r="B19" s="187"/>
      <c r="C19" s="187"/>
      <c r="D19" s="187"/>
      <c r="E19" s="187"/>
      <c r="F19" s="188"/>
      <c r="G19" s="187"/>
      <c r="H19" s="187"/>
      <c r="I19" s="187"/>
      <c r="J19" s="188"/>
    </row>
    <row r="20" spans="1:14" ht="15" customHeight="1" x14ac:dyDescent="0.25">
      <c r="A20" s="187"/>
      <c r="B20" s="187"/>
      <c r="C20" s="187"/>
      <c r="D20" s="187"/>
      <c r="E20" s="187"/>
      <c r="F20" s="188"/>
      <c r="G20" s="187"/>
      <c r="H20" s="187"/>
      <c r="I20" s="187"/>
      <c r="J20" s="188"/>
    </row>
    <row r="21" spans="1:14" ht="15.75" x14ac:dyDescent="0.25">
      <c r="A21" s="227" t="str">
        <f>'Orçamento Sintético'!A9</f>
        <v xml:space="preserve"> 1.2 </v>
      </c>
      <c r="B21" s="228" t="s">
        <v>56</v>
      </c>
      <c r="C21" s="227" t="s">
        <v>227</v>
      </c>
      <c r="D21" s="227" t="s">
        <v>61</v>
      </c>
      <c r="E21" s="389" t="s">
        <v>242</v>
      </c>
      <c r="F21" s="389"/>
      <c r="G21" s="229" t="s">
        <v>228</v>
      </c>
      <c r="H21" s="228" t="s">
        <v>229</v>
      </c>
      <c r="I21" s="228" t="s">
        <v>230</v>
      </c>
      <c r="J21" s="228" t="s">
        <v>62</v>
      </c>
    </row>
    <row r="22" spans="1:14" ht="15.75" x14ac:dyDescent="0.25">
      <c r="A22" s="230" t="s">
        <v>243</v>
      </c>
      <c r="B22" s="231" t="str">
        <f>'Orçamento Sintético'!B9</f>
        <v xml:space="preserve"> COMP. 02</v>
      </c>
      <c r="C22" s="230" t="s">
        <v>289</v>
      </c>
      <c r="D22" s="230" t="str">
        <f>'Orçamento Sintético'!C9</f>
        <v>Administração local da obra</v>
      </c>
      <c r="E22" s="384" t="s">
        <v>246</v>
      </c>
      <c r="F22" s="384"/>
      <c r="G22" s="238" t="str">
        <f>'Orçamento Sintético'!D9</f>
        <v>und</v>
      </c>
      <c r="H22" s="233">
        <v>1</v>
      </c>
      <c r="I22" s="276">
        <f>J22</f>
        <v>147291.29</v>
      </c>
      <c r="J22" s="276">
        <f>SUM(J23:J26)</f>
        <v>147291.29</v>
      </c>
      <c r="L22">
        <v>5554.2</v>
      </c>
    </row>
    <row r="23" spans="1:14" x14ac:dyDescent="0.25">
      <c r="A23" s="234" t="s">
        <v>257</v>
      </c>
      <c r="B23" s="235" t="s">
        <v>333</v>
      </c>
      <c r="C23" s="234" t="s">
        <v>322</v>
      </c>
      <c r="D23" s="234" t="s">
        <v>362</v>
      </c>
      <c r="E23" s="394" t="s">
        <v>246</v>
      </c>
      <c r="F23" s="394"/>
      <c r="G23" s="239" t="s">
        <v>287</v>
      </c>
      <c r="H23" s="237">
        <v>3</v>
      </c>
      <c r="I23" s="251">
        <v>20291.776099999999</v>
      </c>
      <c r="J23" s="237">
        <f t="shared" ref="J23:J26" si="2">TRUNC(H23*I23,2)</f>
        <v>60875.32</v>
      </c>
      <c r="L23">
        <v>2779.8</v>
      </c>
    </row>
    <row r="24" spans="1:14" x14ac:dyDescent="0.25">
      <c r="A24" s="234" t="s">
        <v>257</v>
      </c>
      <c r="B24" s="235" t="s">
        <v>357</v>
      </c>
      <c r="C24" s="234" t="s">
        <v>322</v>
      </c>
      <c r="D24" s="234" t="s">
        <v>358</v>
      </c>
      <c r="E24" s="394" t="s">
        <v>246</v>
      </c>
      <c r="F24" s="394"/>
      <c r="G24" s="239" t="s">
        <v>287</v>
      </c>
      <c r="H24" s="237">
        <v>5</v>
      </c>
      <c r="I24" s="251">
        <v>7281.0438000000004</v>
      </c>
      <c r="J24" s="237">
        <f t="shared" si="2"/>
        <v>36405.21</v>
      </c>
      <c r="L24">
        <v>2779.8</v>
      </c>
    </row>
    <row r="25" spans="1:14" x14ac:dyDescent="0.25">
      <c r="A25" s="234" t="s">
        <v>257</v>
      </c>
      <c r="B25" s="235" t="s">
        <v>334</v>
      </c>
      <c r="C25" s="234" t="s">
        <v>322</v>
      </c>
      <c r="D25" s="234" t="s">
        <v>335</v>
      </c>
      <c r="E25" s="394" t="s">
        <v>246</v>
      </c>
      <c r="F25" s="394"/>
      <c r="G25" s="239" t="s">
        <v>287</v>
      </c>
      <c r="H25" s="237">
        <v>5</v>
      </c>
      <c r="I25" s="251">
        <v>4348.8558000000003</v>
      </c>
      <c r="J25" s="237">
        <f t="shared" si="2"/>
        <v>21744.27</v>
      </c>
      <c r="L25">
        <v>2779.8</v>
      </c>
    </row>
    <row r="26" spans="1:14" x14ac:dyDescent="0.25">
      <c r="A26" s="234" t="s">
        <v>257</v>
      </c>
      <c r="B26" s="235" t="s">
        <v>355</v>
      </c>
      <c r="C26" s="234" t="s">
        <v>322</v>
      </c>
      <c r="D26" s="234" t="s">
        <v>356</v>
      </c>
      <c r="E26" s="394" t="s">
        <v>246</v>
      </c>
      <c r="F26" s="394"/>
      <c r="G26" s="239" t="s">
        <v>287</v>
      </c>
      <c r="H26" s="237">
        <v>5</v>
      </c>
      <c r="I26" s="251">
        <v>5653.2996999999996</v>
      </c>
      <c r="J26" s="237">
        <f t="shared" si="2"/>
        <v>28266.49</v>
      </c>
      <c r="L26">
        <v>2779.8</v>
      </c>
    </row>
    <row r="27" spans="1:14" x14ac:dyDescent="0.25">
      <c r="A27" s="240"/>
      <c r="B27" s="240"/>
      <c r="C27" s="240"/>
      <c r="D27" s="240"/>
      <c r="E27" s="241"/>
      <c r="F27" s="242"/>
      <c r="G27" s="243"/>
      <c r="H27" s="242"/>
      <c r="I27" s="243" t="s">
        <v>321</v>
      </c>
      <c r="J27" s="244">
        <f>SUM(J23:J26)</f>
        <v>147291.29</v>
      </c>
    </row>
    <row r="28" spans="1:14" ht="30" x14ac:dyDescent="0.25">
      <c r="A28" s="240"/>
      <c r="B28" s="240"/>
      <c r="C28" s="240"/>
      <c r="D28" s="240"/>
      <c r="E28" s="245"/>
      <c r="F28" s="246"/>
      <c r="G28" s="240"/>
      <c r="H28" s="246"/>
      <c r="I28" s="247" t="s">
        <v>248</v>
      </c>
      <c r="J28" s="340">
        <f>J27*28.17%</f>
        <v>41491.956393</v>
      </c>
      <c r="N28">
        <v>172941.15999999997</v>
      </c>
    </row>
    <row r="29" spans="1:14" ht="14.45" customHeight="1" x14ac:dyDescent="0.25">
      <c r="A29" s="240"/>
      <c r="B29" s="240"/>
      <c r="C29" s="240"/>
      <c r="D29" s="240"/>
      <c r="E29" s="248"/>
      <c r="F29" s="249"/>
      <c r="G29" s="250"/>
      <c r="H29" s="392" t="s">
        <v>249</v>
      </c>
      <c r="I29" s="392"/>
      <c r="J29" s="275">
        <f>SUM(J27:J28)</f>
        <v>188783.24639300001</v>
      </c>
      <c r="L29">
        <f>ROUND(J27*1.2227,2)</f>
        <v>180093.06</v>
      </c>
      <c r="N29">
        <v>38514</v>
      </c>
    </row>
    <row r="30" spans="1:14" ht="15" customHeight="1" x14ac:dyDescent="0.25">
      <c r="A30" s="183"/>
      <c r="B30" s="183"/>
      <c r="C30" s="183"/>
      <c r="D30" s="183"/>
      <c r="E30" s="183"/>
      <c r="F30" s="189"/>
      <c r="G30" s="183"/>
      <c r="H30" s="183"/>
      <c r="I30" s="183"/>
      <c r="J30" s="189"/>
      <c r="N30">
        <v>211455.15999999997</v>
      </c>
    </row>
    <row r="31" spans="1:14" ht="15.75" x14ac:dyDescent="0.25">
      <c r="A31" s="227" t="str">
        <f>'Orçamento Sintético'!A10</f>
        <v xml:space="preserve"> 1.3 </v>
      </c>
      <c r="B31" s="228" t="s">
        <v>56</v>
      </c>
      <c r="C31" s="227" t="s">
        <v>227</v>
      </c>
      <c r="D31" s="227" t="s">
        <v>61</v>
      </c>
      <c r="E31" s="389" t="s">
        <v>242</v>
      </c>
      <c r="F31" s="389"/>
      <c r="G31" s="229" t="s">
        <v>228</v>
      </c>
      <c r="H31" s="228" t="s">
        <v>229</v>
      </c>
      <c r="I31" s="228" t="s">
        <v>230</v>
      </c>
      <c r="J31" s="228" t="s">
        <v>62</v>
      </c>
    </row>
    <row r="32" spans="1:14" ht="32.450000000000003" customHeight="1" x14ac:dyDescent="0.25">
      <c r="A32" s="230" t="s">
        <v>243</v>
      </c>
      <c r="B32" s="231" t="str">
        <f>'Orçamento Sintético'!B10</f>
        <v xml:space="preserve"> COMP. 03</v>
      </c>
      <c r="C32" s="230" t="s">
        <v>289</v>
      </c>
      <c r="D32" s="230" t="str">
        <f>'Orçamento Sintético'!C10</f>
        <v>Placa de obra em chapa de aço galvanizada</v>
      </c>
      <c r="E32" s="384" t="s">
        <v>244</v>
      </c>
      <c r="F32" s="384"/>
      <c r="G32" s="238" t="str">
        <f>'Orçamento Sintético'!D10</f>
        <v>m2</v>
      </c>
      <c r="H32" s="277">
        <v>1</v>
      </c>
      <c r="I32" s="276">
        <f>J32</f>
        <v>509.98999999999995</v>
      </c>
      <c r="J32" s="276">
        <f>SUM(J33:J39)</f>
        <v>509.98999999999995</v>
      </c>
      <c r="L32">
        <v>554.66</v>
      </c>
    </row>
    <row r="33" spans="1:14" ht="30" x14ac:dyDescent="0.25">
      <c r="A33" s="234" t="s">
        <v>245</v>
      </c>
      <c r="B33" s="235" t="s">
        <v>252</v>
      </c>
      <c r="C33" s="234" t="s">
        <v>290</v>
      </c>
      <c r="D33" s="234" t="s">
        <v>253</v>
      </c>
      <c r="E33" s="394" t="s">
        <v>246</v>
      </c>
      <c r="F33" s="394"/>
      <c r="G33" s="239" t="s">
        <v>247</v>
      </c>
      <c r="H33" s="251">
        <v>1</v>
      </c>
      <c r="I33" s="237">
        <v>22.1</v>
      </c>
      <c r="J33" s="237">
        <f>TRUNC(H33*I33,2)</f>
        <v>22.1</v>
      </c>
      <c r="L33" s="200">
        <f>TRUNC(H33*I33,2)</f>
        <v>22.1</v>
      </c>
    </row>
    <row r="34" spans="1:14" ht="30" x14ac:dyDescent="0.25">
      <c r="A34" s="234" t="s">
        <v>245</v>
      </c>
      <c r="B34" s="235" t="s">
        <v>250</v>
      </c>
      <c r="C34" s="234" t="s">
        <v>290</v>
      </c>
      <c r="D34" s="234" t="s">
        <v>251</v>
      </c>
      <c r="E34" s="394" t="s">
        <v>246</v>
      </c>
      <c r="F34" s="394"/>
      <c r="G34" s="239" t="s">
        <v>247</v>
      </c>
      <c r="H34" s="251">
        <v>2</v>
      </c>
      <c r="I34" s="237">
        <v>17.43</v>
      </c>
      <c r="J34" s="237">
        <f t="shared" ref="J34:J39" si="3">TRUNC(H34*I34,2)</f>
        <v>34.86</v>
      </c>
      <c r="L34" s="200">
        <f t="shared" ref="L34:L39" si="4">TRUNC(H34*I34,2)</f>
        <v>34.86</v>
      </c>
    </row>
    <row r="35" spans="1:14" ht="60" x14ac:dyDescent="0.25">
      <c r="A35" s="234" t="s">
        <v>245</v>
      </c>
      <c r="B35" s="235" t="s">
        <v>254</v>
      </c>
      <c r="C35" s="234" t="s">
        <v>290</v>
      </c>
      <c r="D35" s="234" t="s">
        <v>255</v>
      </c>
      <c r="E35" s="394" t="s">
        <v>256</v>
      </c>
      <c r="F35" s="394"/>
      <c r="G35" s="239" t="s">
        <v>302</v>
      </c>
      <c r="H35" s="251">
        <v>0.01</v>
      </c>
      <c r="I35" s="237">
        <v>472.54</v>
      </c>
      <c r="J35" s="237">
        <f t="shared" si="3"/>
        <v>4.72</v>
      </c>
      <c r="L35" s="200">
        <f t="shared" si="4"/>
        <v>4.72</v>
      </c>
    </row>
    <row r="36" spans="1:14" ht="45" x14ac:dyDescent="0.25">
      <c r="A36" s="234" t="s">
        <v>257</v>
      </c>
      <c r="B36" s="235" t="s">
        <v>258</v>
      </c>
      <c r="C36" s="234" t="s">
        <v>290</v>
      </c>
      <c r="D36" s="234" t="s">
        <v>259</v>
      </c>
      <c r="E36" s="394" t="s">
        <v>260</v>
      </c>
      <c r="F36" s="394"/>
      <c r="G36" s="239" t="s">
        <v>261</v>
      </c>
      <c r="H36" s="251">
        <v>1</v>
      </c>
      <c r="I36" s="237">
        <v>3.81</v>
      </c>
      <c r="J36" s="237">
        <f t="shared" si="3"/>
        <v>3.81</v>
      </c>
      <c r="L36" s="200">
        <f t="shared" si="4"/>
        <v>3.81</v>
      </c>
    </row>
    <row r="37" spans="1:14" ht="30" x14ac:dyDescent="0.25">
      <c r="A37" s="234" t="s">
        <v>257</v>
      </c>
      <c r="B37" s="235" t="s">
        <v>262</v>
      </c>
      <c r="C37" s="234" t="s">
        <v>290</v>
      </c>
      <c r="D37" s="234" t="s">
        <v>263</v>
      </c>
      <c r="E37" s="394" t="s">
        <v>260</v>
      </c>
      <c r="F37" s="394"/>
      <c r="G37" s="239" t="s">
        <v>261</v>
      </c>
      <c r="H37" s="251">
        <v>4</v>
      </c>
      <c r="I37" s="237">
        <v>10.51</v>
      </c>
      <c r="J37" s="237">
        <f t="shared" si="3"/>
        <v>42.04</v>
      </c>
      <c r="L37" s="200">
        <f t="shared" si="4"/>
        <v>42.04</v>
      </c>
    </row>
    <row r="38" spans="1:14" ht="45" x14ac:dyDescent="0.25">
      <c r="A38" s="234" t="s">
        <v>257</v>
      </c>
      <c r="B38" s="235" t="s">
        <v>264</v>
      </c>
      <c r="C38" s="234" t="s">
        <v>290</v>
      </c>
      <c r="D38" s="234" t="s">
        <v>296</v>
      </c>
      <c r="E38" s="394" t="s">
        <v>260</v>
      </c>
      <c r="F38" s="394"/>
      <c r="G38" s="239" t="s">
        <v>301</v>
      </c>
      <c r="H38" s="251">
        <v>1</v>
      </c>
      <c r="I38" s="237">
        <v>400</v>
      </c>
      <c r="J38" s="237">
        <f t="shared" si="3"/>
        <v>400</v>
      </c>
      <c r="L38" s="200">
        <f t="shared" si="4"/>
        <v>400</v>
      </c>
    </row>
    <row r="39" spans="1:14" ht="30" x14ac:dyDescent="0.25">
      <c r="A39" s="234" t="s">
        <v>257</v>
      </c>
      <c r="B39" s="235" t="s">
        <v>265</v>
      </c>
      <c r="C39" s="234" t="s">
        <v>290</v>
      </c>
      <c r="D39" s="234" t="s">
        <v>266</v>
      </c>
      <c r="E39" s="394" t="s">
        <v>260</v>
      </c>
      <c r="F39" s="394"/>
      <c r="G39" s="239" t="s">
        <v>267</v>
      </c>
      <c r="H39" s="251">
        <v>0.11</v>
      </c>
      <c r="I39" s="237">
        <v>22.44</v>
      </c>
      <c r="J39" s="237">
        <f t="shared" si="3"/>
        <v>2.46</v>
      </c>
      <c r="L39" s="200">
        <f t="shared" si="4"/>
        <v>2.46</v>
      </c>
    </row>
    <row r="40" spans="1:14" x14ac:dyDescent="0.25">
      <c r="A40" s="240"/>
      <c r="B40" s="240"/>
      <c r="C40" s="240"/>
      <c r="D40" s="240"/>
      <c r="E40" s="241"/>
      <c r="F40" s="242"/>
      <c r="G40" s="243"/>
      <c r="H40" s="242"/>
      <c r="I40" s="243" t="s">
        <v>321</v>
      </c>
      <c r="J40" s="244">
        <f>SUM(J33:J39)</f>
        <v>509.98999999999995</v>
      </c>
      <c r="N40">
        <v>509.98999999999995</v>
      </c>
    </row>
    <row r="41" spans="1:14" ht="30" x14ac:dyDescent="0.25">
      <c r="A41" s="240"/>
      <c r="B41" s="240"/>
      <c r="C41" s="240"/>
      <c r="D41" s="240"/>
      <c r="E41" s="245"/>
      <c r="F41" s="246"/>
      <c r="G41" s="240"/>
      <c r="H41" s="246"/>
      <c r="I41" s="247" t="s">
        <v>248</v>
      </c>
      <c r="J41" s="340">
        <f>J40*28.17%</f>
        <v>143.66418299999998</v>
      </c>
      <c r="N41">
        <v>113.57</v>
      </c>
    </row>
    <row r="42" spans="1:14" ht="15" customHeight="1" x14ac:dyDescent="0.25">
      <c r="A42" s="240"/>
      <c r="B42" s="240"/>
      <c r="C42" s="240"/>
      <c r="D42" s="240"/>
      <c r="E42" s="248"/>
      <c r="F42" s="249"/>
      <c r="G42" s="250"/>
      <c r="H42" s="392" t="s">
        <v>249</v>
      </c>
      <c r="I42" s="392"/>
      <c r="J42" s="275">
        <f>SUM(J40:J41)</f>
        <v>653.65418299999988</v>
      </c>
      <c r="L42">
        <f>ROUND(J40*1.2227,2)</f>
        <v>623.55999999999995</v>
      </c>
      <c r="N42">
        <v>623.55999999999995</v>
      </c>
    </row>
    <row r="43" spans="1:14" ht="15" customHeight="1" x14ac:dyDescent="0.25">
      <c r="A43" s="187"/>
      <c r="B43" s="187"/>
      <c r="C43" s="187"/>
      <c r="D43" s="187"/>
      <c r="E43" s="187"/>
      <c r="F43" s="188"/>
      <c r="G43" s="187"/>
      <c r="H43" s="187"/>
      <c r="I43" s="187"/>
      <c r="J43" s="188"/>
    </row>
    <row r="44" spans="1:14" ht="15" customHeight="1" x14ac:dyDescent="0.25">
      <c r="A44" s="268"/>
      <c r="B44" s="268"/>
      <c r="C44" s="268"/>
      <c r="D44" s="268"/>
      <c r="E44" s="272"/>
      <c r="F44" s="273"/>
      <c r="G44" s="274"/>
      <c r="H44" s="302"/>
      <c r="I44" s="302"/>
      <c r="J44" s="275"/>
    </row>
    <row r="45" spans="1:14" ht="15.75" x14ac:dyDescent="0.25">
      <c r="A45" s="205" t="str">
        <f>'Orçamento Sintético'!A18</f>
        <v>2.6</v>
      </c>
      <c r="B45" s="252" t="s">
        <v>56</v>
      </c>
      <c r="C45" s="205" t="s">
        <v>227</v>
      </c>
      <c r="D45" s="205" t="s">
        <v>61</v>
      </c>
      <c r="E45" s="388" t="s">
        <v>242</v>
      </c>
      <c r="F45" s="388"/>
      <c r="G45" s="253" t="s">
        <v>228</v>
      </c>
      <c r="H45" s="252" t="s">
        <v>229</v>
      </c>
      <c r="I45" s="252" t="s">
        <v>230</v>
      </c>
      <c r="J45" s="252" t="s">
        <v>62</v>
      </c>
    </row>
    <row r="46" spans="1:14" ht="15.75" x14ac:dyDescent="0.25">
      <c r="A46" s="254" t="s">
        <v>243</v>
      </c>
      <c r="B46" s="255" t="str">
        <f>'Orçamento Sintético'!B18</f>
        <v xml:space="preserve"> COMP. 05</v>
      </c>
      <c r="C46" s="254" t="s">
        <v>289</v>
      </c>
      <c r="D46" s="254" t="str">
        <f>'Orçamento Sintético'!C18</f>
        <v>Reparação das Jazidas</v>
      </c>
      <c r="E46" s="395" t="s">
        <v>288</v>
      </c>
      <c r="F46" s="395"/>
      <c r="G46" s="256" t="str">
        <f>'Orçamento Sintético'!D18</f>
        <v>m2</v>
      </c>
      <c r="H46" s="278">
        <v>1</v>
      </c>
      <c r="I46" s="276">
        <f>TRUNC(J58,2)</f>
        <v>0.14000000000000001</v>
      </c>
      <c r="J46" s="276">
        <f>ROUND(J58,2)</f>
        <v>0.14000000000000001</v>
      </c>
    </row>
    <row r="47" spans="1:14" ht="15.75" x14ac:dyDescent="0.25">
      <c r="A47" s="388" t="s">
        <v>174</v>
      </c>
      <c r="B47" s="387" t="s">
        <v>56</v>
      </c>
      <c r="C47" s="388" t="s">
        <v>227</v>
      </c>
      <c r="D47" s="388" t="s">
        <v>268</v>
      </c>
      <c r="E47" s="387" t="s">
        <v>269</v>
      </c>
      <c r="F47" s="391" t="s">
        <v>270</v>
      </c>
      <c r="G47" s="387"/>
      <c r="H47" s="391" t="s">
        <v>271</v>
      </c>
      <c r="I47" s="387"/>
      <c r="J47" s="387" t="s">
        <v>79</v>
      </c>
    </row>
    <row r="48" spans="1:14" ht="15.75" x14ac:dyDescent="0.25">
      <c r="A48" s="387"/>
      <c r="B48" s="387"/>
      <c r="C48" s="387"/>
      <c r="D48" s="387"/>
      <c r="E48" s="387"/>
      <c r="F48" s="252" t="s">
        <v>272</v>
      </c>
      <c r="G48" s="252" t="s">
        <v>273</v>
      </c>
      <c r="H48" s="252" t="s">
        <v>272</v>
      </c>
      <c r="I48" s="252" t="s">
        <v>273</v>
      </c>
      <c r="J48" s="387"/>
    </row>
    <row r="49" spans="1:12" x14ac:dyDescent="0.25">
      <c r="A49" s="257" t="s">
        <v>257</v>
      </c>
      <c r="B49" s="258" t="s">
        <v>66</v>
      </c>
      <c r="C49" s="257" t="s">
        <v>322</v>
      </c>
      <c r="D49" s="257" t="s">
        <v>67</v>
      </c>
      <c r="E49" s="260">
        <v>5.9999999999999995E-4</v>
      </c>
      <c r="F49" s="259">
        <v>0.5</v>
      </c>
      <c r="G49" s="259">
        <v>0.5</v>
      </c>
      <c r="H49" s="260">
        <v>254.01439999999999</v>
      </c>
      <c r="I49" s="260">
        <v>88.533600000000007</v>
      </c>
      <c r="J49" s="260">
        <f>ROUND(((F49*H49)+(G49*I49))*E49,4)</f>
        <v>0.1028</v>
      </c>
    </row>
    <row r="50" spans="1:12" ht="15.75" x14ac:dyDescent="0.25">
      <c r="A50" s="387"/>
      <c r="B50" s="387"/>
      <c r="C50" s="387"/>
      <c r="D50" s="387"/>
      <c r="E50" s="387"/>
      <c r="F50" s="387"/>
      <c r="G50" s="387" t="s">
        <v>274</v>
      </c>
      <c r="H50" s="387"/>
      <c r="I50" s="387"/>
      <c r="J50" s="261">
        <f>SUM(J49:J49)</f>
        <v>0.1028</v>
      </c>
    </row>
    <row r="51" spans="1:12" ht="15.75" x14ac:dyDescent="0.25">
      <c r="A51" s="205" t="s">
        <v>198</v>
      </c>
      <c r="B51" s="252" t="s">
        <v>56</v>
      </c>
      <c r="C51" s="205" t="s">
        <v>227</v>
      </c>
      <c r="D51" s="205" t="s">
        <v>275</v>
      </c>
      <c r="E51" s="252" t="s">
        <v>269</v>
      </c>
      <c r="F51" s="387" t="s">
        <v>276</v>
      </c>
      <c r="G51" s="387"/>
      <c r="H51" s="387"/>
      <c r="I51" s="387"/>
      <c r="J51" s="252" t="s">
        <v>79</v>
      </c>
    </row>
    <row r="52" spans="1:12" x14ac:dyDescent="0.25">
      <c r="A52" s="257" t="s">
        <v>257</v>
      </c>
      <c r="B52" s="258" t="s">
        <v>277</v>
      </c>
      <c r="C52" s="257" t="s">
        <v>322</v>
      </c>
      <c r="D52" s="257" t="s">
        <v>278</v>
      </c>
      <c r="E52" s="260">
        <v>2E-3</v>
      </c>
      <c r="F52" s="257"/>
      <c r="G52" s="257"/>
      <c r="H52" s="257"/>
      <c r="I52" s="260">
        <v>18.627800000000001</v>
      </c>
      <c r="J52" s="260">
        <f>ROUND(E52*I52,4)</f>
        <v>3.73E-2</v>
      </c>
    </row>
    <row r="53" spans="1:12" ht="15.75" x14ac:dyDescent="0.25">
      <c r="A53" s="262"/>
      <c r="B53" s="262"/>
      <c r="C53" s="262"/>
      <c r="D53" s="262"/>
      <c r="E53" s="263"/>
      <c r="F53" s="264"/>
      <c r="G53" s="390" t="s">
        <v>279</v>
      </c>
      <c r="H53" s="390"/>
      <c r="I53" s="390"/>
      <c r="J53" s="265">
        <f>J52</f>
        <v>3.73E-2</v>
      </c>
    </row>
    <row r="54" spans="1:12" ht="51" customHeight="1" x14ac:dyDescent="0.25">
      <c r="A54" s="262"/>
      <c r="B54" s="262"/>
      <c r="C54" s="262"/>
      <c r="D54" s="262"/>
      <c r="E54" s="266"/>
      <c r="F54" s="262"/>
      <c r="G54" s="393" t="s">
        <v>280</v>
      </c>
      <c r="H54" s="393"/>
      <c r="I54" s="393"/>
      <c r="J54" s="267">
        <f>ROUND(J50+J53,4)</f>
        <v>0.1401</v>
      </c>
    </row>
    <row r="55" spans="1:12" ht="14.45" customHeight="1" x14ac:dyDescent="0.25">
      <c r="A55" s="262"/>
      <c r="B55" s="262"/>
      <c r="C55" s="262"/>
      <c r="D55" s="262"/>
      <c r="E55" s="266"/>
      <c r="F55" s="262"/>
      <c r="G55" s="393" t="s">
        <v>281</v>
      </c>
      <c r="H55" s="393"/>
      <c r="I55" s="393"/>
      <c r="J55" s="267">
        <v>0</v>
      </c>
    </row>
    <row r="56" spans="1:12" ht="15.75" x14ac:dyDescent="0.25">
      <c r="A56" s="262"/>
      <c r="B56" s="262"/>
      <c r="C56" s="262"/>
      <c r="D56" s="262"/>
      <c r="E56" s="266"/>
      <c r="F56" s="262"/>
      <c r="G56" s="393" t="s">
        <v>282</v>
      </c>
      <c r="H56" s="393"/>
      <c r="I56" s="393"/>
      <c r="J56" s="267">
        <v>0</v>
      </c>
    </row>
    <row r="57" spans="1:12" ht="15.75" x14ac:dyDescent="0.25">
      <c r="A57" s="262"/>
      <c r="B57" s="262"/>
      <c r="C57" s="262"/>
      <c r="D57" s="262"/>
      <c r="E57" s="266"/>
      <c r="F57" s="262"/>
      <c r="G57" s="393" t="s">
        <v>283</v>
      </c>
      <c r="H57" s="393"/>
      <c r="I57" s="393"/>
      <c r="J57" s="267">
        <f>H46</f>
        <v>1</v>
      </c>
      <c r="L57" t="e">
        <f>ROUND(#REF!*#REF!*#REF!,4)</f>
        <v>#REF!</v>
      </c>
    </row>
    <row r="58" spans="1:12" ht="14.45" customHeight="1" x14ac:dyDescent="0.25">
      <c r="A58" s="262"/>
      <c r="B58" s="262"/>
      <c r="C58" s="262"/>
      <c r="D58" s="262"/>
      <c r="E58" s="266"/>
      <c r="F58" s="262"/>
      <c r="G58" s="393" t="s">
        <v>284</v>
      </c>
      <c r="H58" s="393"/>
      <c r="I58" s="393"/>
      <c r="J58" s="267">
        <f>J54</f>
        <v>0.1401</v>
      </c>
      <c r="L58" t="e">
        <f>SUM(L57:L57)</f>
        <v>#REF!</v>
      </c>
    </row>
    <row r="59" spans="1:12" ht="14.45" customHeight="1" x14ac:dyDescent="0.25">
      <c r="A59" s="268"/>
      <c r="B59" s="268"/>
      <c r="C59" s="268"/>
      <c r="D59" s="268"/>
      <c r="E59" s="269"/>
      <c r="F59" s="270"/>
      <c r="G59" s="393" t="s">
        <v>248</v>
      </c>
      <c r="H59" s="393"/>
      <c r="I59" s="393"/>
      <c r="J59" s="271">
        <f>J58*28.17%</f>
        <v>3.9466170000000002E-2</v>
      </c>
    </row>
    <row r="60" spans="1:12" ht="14.45" customHeight="1" x14ac:dyDescent="0.25">
      <c r="A60" s="268"/>
      <c r="B60" s="268"/>
      <c r="C60" s="268"/>
      <c r="D60" s="268"/>
      <c r="E60" s="272"/>
      <c r="F60" s="273"/>
      <c r="G60" s="274"/>
      <c r="H60" s="392" t="s">
        <v>249</v>
      </c>
      <c r="I60" s="392"/>
      <c r="J60" s="275">
        <f>ROUND(J58+J59,2)</f>
        <v>0.18</v>
      </c>
      <c r="L60" s="224" t="e">
        <f>ROUND(L58+#REF!,50)</f>
        <v>#REF!</v>
      </c>
    </row>
    <row r="61" spans="1:12" ht="14.45" customHeight="1" x14ac:dyDescent="0.25"/>
    <row r="62" spans="1:12" ht="14.45" customHeight="1" x14ac:dyDescent="0.25">
      <c r="A62" s="257" t="e">
        <f>#REF!</f>
        <v>#REF!</v>
      </c>
      <c r="B62" s="228" t="s">
        <v>56</v>
      </c>
      <c r="C62" s="227" t="s">
        <v>227</v>
      </c>
      <c r="D62" s="227" t="s">
        <v>61</v>
      </c>
      <c r="E62" s="389"/>
      <c r="F62" s="389"/>
      <c r="G62" s="229" t="s">
        <v>229</v>
      </c>
      <c r="H62" s="228" t="s">
        <v>340</v>
      </c>
      <c r="I62" s="228" t="s">
        <v>339</v>
      </c>
      <c r="J62" s="228" t="s">
        <v>341</v>
      </c>
    </row>
    <row r="63" spans="1:12" ht="14.45" customHeight="1" x14ac:dyDescent="0.25">
      <c r="A63" s="230"/>
      <c r="B63" s="231" t="s">
        <v>83</v>
      </c>
      <c r="C63" s="230" t="s">
        <v>322</v>
      </c>
      <c r="D63" s="230" t="s">
        <v>84</v>
      </c>
      <c r="E63" s="384"/>
      <c r="F63" s="384"/>
      <c r="G63" s="232">
        <v>1</v>
      </c>
      <c r="H63" s="277">
        <v>5</v>
      </c>
      <c r="I63" s="277">
        <v>340.73770000000002</v>
      </c>
      <c r="J63" s="233">
        <f>ROUND(G63*H63*I63,2)</f>
        <v>1703.69</v>
      </c>
      <c r="L63" s="166">
        <v>102157.9504</v>
      </c>
    </row>
    <row r="64" spans="1:12" ht="14.45" customHeight="1" x14ac:dyDescent="0.25">
      <c r="A64" s="289"/>
      <c r="B64" s="290"/>
      <c r="C64" s="289"/>
      <c r="D64" s="289"/>
      <c r="E64" s="289"/>
      <c r="F64" s="289"/>
      <c r="G64" s="291"/>
      <c r="H64" s="292"/>
      <c r="I64" s="293"/>
      <c r="J64" s="293"/>
      <c r="L64" s="166">
        <v>22750.58</v>
      </c>
    </row>
    <row r="65" spans="1:12" ht="15.75" x14ac:dyDescent="0.25">
      <c r="A65" s="385" t="s">
        <v>359</v>
      </c>
      <c r="B65" s="385"/>
      <c r="C65" s="385"/>
      <c r="D65" s="385"/>
      <c r="E65" s="385"/>
      <c r="F65" s="385"/>
      <c r="G65" s="385"/>
      <c r="H65" s="385"/>
      <c r="I65" s="385"/>
      <c r="J65" s="385"/>
      <c r="L65" s="166">
        <v>124908.53</v>
      </c>
    </row>
    <row r="66" spans="1:12" ht="15" customHeight="1" x14ac:dyDescent="0.25">
      <c r="A66" s="386" t="s">
        <v>360</v>
      </c>
      <c r="B66" s="386"/>
      <c r="C66" s="386"/>
      <c r="D66" s="386"/>
      <c r="E66" s="386"/>
      <c r="F66" s="386"/>
      <c r="G66" s="386"/>
      <c r="H66" s="386"/>
      <c r="I66" s="386"/>
      <c r="J66" s="386"/>
    </row>
    <row r="67" spans="1:12" ht="15.75" x14ac:dyDescent="0.25">
      <c r="A67" s="386" t="s">
        <v>361</v>
      </c>
      <c r="B67" s="386"/>
      <c r="C67" s="386"/>
      <c r="D67" s="386"/>
      <c r="E67" s="386"/>
      <c r="F67" s="386"/>
      <c r="G67" s="386"/>
      <c r="H67" s="386"/>
      <c r="I67" s="386"/>
      <c r="J67" s="386"/>
    </row>
  </sheetData>
  <mergeCells count="57">
    <mergeCell ref="D47:D48"/>
    <mergeCell ref="E24:F24"/>
    <mergeCell ref="E47:E48"/>
    <mergeCell ref="F47:G47"/>
    <mergeCell ref="E37:F37"/>
    <mergeCell ref="E38:F38"/>
    <mergeCell ref="G58:I58"/>
    <mergeCell ref="G54:I54"/>
    <mergeCell ref="G55:I55"/>
    <mergeCell ref="G56:I56"/>
    <mergeCell ref="G57:I57"/>
    <mergeCell ref="H42:I42"/>
    <mergeCell ref="E45:F45"/>
    <mergeCell ref="E46:F46"/>
    <mergeCell ref="A1:J1"/>
    <mergeCell ref="A2:J2"/>
    <mergeCell ref="A4:J4"/>
    <mergeCell ref="A5:J5"/>
    <mergeCell ref="A3:J3"/>
    <mergeCell ref="E39:F39"/>
    <mergeCell ref="E25:F25"/>
    <mergeCell ref="E26:F26"/>
    <mergeCell ref="E6:F6"/>
    <mergeCell ref="A10:J10"/>
    <mergeCell ref="E14:F14"/>
    <mergeCell ref="E15:F15"/>
    <mergeCell ref="E7:F7"/>
    <mergeCell ref="E8:F8"/>
    <mergeCell ref="H29:I29"/>
    <mergeCell ref="E34:F34"/>
    <mergeCell ref="E35:F35"/>
    <mergeCell ref="E36:F36"/>
    <mergeCell ref="E31:F31"/>
    <mergeCell ref="E32:F32"/>
    <mergeCell ref="E33:F33"/>
    <mergeCell ref="H18:I18"/>
    <mergeCell ref="E12:F12"/>
    <mergeCell ref="E13:F13"/>
    <mergeCell ref="E21:F21"/>
    <mergeCell ref="E22:F22"/>
    <mergeCell ref="E23:F23"/>
    <mergeCell ref="E63:F63"/>
    <mergeCell ref="A65:J65"/>
    <mergeCell ref="A66:J66"/>
    <mergeCell ref="A67:J67"/>
    <mergeCell ref="B47:B48"/>
    <mergeCell ref="C47:C48"/>
    <mergeCell ref="E62:F62"/>
    <mergeCell ref="G53:I53"/>
    <mergeCell ref="A50:F50"/>
    <mergeCell ref="G50:I50"/>
    <mergeCell ref="F51:I51"/>
    <mergeCell ref="A47:A48"/>
    <mergeCell ref="H47:I47"/>
    <mergeCell ref="H60:I60"/>
    <mergeCell ref="J47:J48"/>
    <mergeCell ref="G59:I59"/>
  </mergeCells>
  <printOptions horizontalCentered="1"/>
  <pageMargins left="0.51181102362204722" right="0.51181102362204722" top="1.7716535433070868" bottom="0.98425196850393704" header="0.59055118110236227" footer="0.39370078740157483"/>
  <pageSetup paperSize="9" scale="70" orientation="landscape" r:id="rId1"/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view="pageBreakPreview" zoomScale="80" zoomScaleNormal="100" zoomScaleSheetLayoutView="80" workbookViewId="0">
      <selection activeCell="U15" sqref="U15"/>
    </sheetView>
  </sheetViews>
  <sheetFormatPr defaultRowHeight="15.75" x14ac:dyDescent="0.25"/>
  <cols>
    <col min="1" max="1" width="25.7109375" style="1" customWidth="1"/>
    <col min="2" max="2" width="25.7109375" style="2" customWidth="1"/>
    <col min="3" max="3" width="15.7109375" style="2" customWidth="1"/>
    <col min="4" max="4" width="15.7109375" style="1" customWidth="1"/>
    <col min="5" max="5" width="17.140625" style="1" customWidth="1"/>
    <col min="6" max="6" width="15.7109375" style="1" customWidth="1"/>
    <col min="7" max="7" width="15.7109375" style="2" customWidth="1"/>
    <col min="8" max="8" width="18.85546875" style="2" customWidth="1"/>
    <col min="256" max="257" width="25.7109375" customWidth="1"/>
    <col min="258" max="263" width="15.7109375" customWidth="1"/>
    <col min="264" max="264" width="18.85546875" customWidth="1"/>
    <col min="512" max="513" width="25.7109375" customWidth="1"/>
    <col min="514" max="519" width="15.7109375" customWidth="1"/>
    <col min="520" max="520" width="18.85546875" customWidth="1"/>
    <col min="768" max="769" width="25.7109375" customWidth="1"/>
    <col min="770" max="775" width="15.7109375" customWidth="1"/>
    <col min="776" max="776" width="18.85546875" customWidth="1"/>
    <col min="1024" max="1025" width="25.7109375" customWidth="1"/>
    <col min="1026" max="1031" width="15.7109375" customWidth="1"/>
    <col min="1032" max="1032" width="18.85546875" customWidth="1"/>
    <col min="1280" max="1281" width="25.7109375" customWidth="1"/>
    <col min="1282" max="1287" width="15.7109375" customWidth="1"/>
    <col min="1288" max="1288" width="18.85546875" customWidth="1"/>
    <col min="1536" max="1537" width="25.7109375" customWidth="1"/>
    <col min="1538" max="1543" width="15.7109375" customWidth="1"/>
    <col min="1544" max="1544" width="18.85546875" customWidth="1"/>
    <col min="1792" max="1793" width="25.7109375" customWidth="1"/>
    <col min="1794" max="1799" width="15.7109375" customWidth="1"/>
    <col min="1800" max="1800" width="18.85546875" customWidth="1"/>
    <col min="2048" max="2049" width="25.7109375" customWidth="1"/>
    <col min="2050" max="2055" width="15.7109375" customWidth="1"/>
    <col min="2056" max="2056" width="18.85546875" customWidth="1"/>
    <col min="2304" max="2305" width="25.7109375" customWidth="1"/>
    <col min="2306" max="2311" width="15.7109375" customWidth="1"/>
    <col min="2312" max="2312" width="18.85546875" customWidth="1"/>
    <col min="2560" max="2561" width="25.7109375" customWidth="1"/>
    <col min="2562" max="2567" width="15.7109375" customWidth="1"/>
    <col min="2568" max="2568" width="18.85546875" customWidth="1"/>
    <col min="2816" max="2817" width="25.7109375" customWidth="1"/>
    <col min="2818" max="2823" width="15.7109375" customWidth="1"/>
    <col min="2824" max="2824" width="18.85546875" customWidth="1"/>
    <col min="3072" max="3073" width="25.7109375" customWidth="1"/>
    <col min="3074" max="3079" width="15.7109375" customWidth="1"/>
    <col min="3080" max="3080" width="18.85546875" customWidth="1"/>
    <col min="3328" max="3329" width="25.7109375" customWidth="1"/>
    <col min="3330" max="3335" width="15.7109375" customWidth="1"/>
    <col min="3336" max="3336" width="18.85546875" customWidth="1"/>
    <col min="3584" max="3585" width="25.7109375" customWidth="1"/>
    <col min="3586" max="3591" width="15.7109375" customWidth="1"/>
    <col min="3592" max="3592" width="18.85546875" customWidth="1"/>
    <col min="3840" max="3841" width="25.7109375" customWidth="1"/>
    <col min="3842" max="3847" width="15.7109375" customWidth="1"/>
    <col min="3848" max="3848" width="18.85546875" customWidth="1"/>
    <col min="4096" max="4097" width="25.7109375" customWidth="1"/>
    <col min="4098" max="4103" width="15.7109375" customWidth="1"/>
    <col min="4104" max="4104" width="18.85546875" customWidth="1"/>
    <col min="4352" max="4353" width="25.7109375" customWidth="1"/>
    <col min="4354" max="4359" width="15.7109375" customWidth="1"/>
    <col min="4360" max="4360" width="18.85546875" customWidth="1"/>
    <col min="4608" max="4609" width="25.7109375" customWidth="1"/>
    <col min="4610" max="4615" width="15.7109375" customWidth="1"/>
    <col min="4616" max="4616" width="18.85546875" customWidth="1"/>
    <col min="4864" max="4865" width="25.7109375" customWidth="1"/>
    <col min="4866" max="4871" width="15.7109375" customWidth="1"/>
    <col min="4872" max="4872" width="18.85546875" customWidth="1"/>
    <col min="5120" max="5121" width="25.7109375" customWidth="1"/>
    <col min="5122" max="5127" width="15.7109375" customWidth="1"/>
    <col min="5128" max="5128" width="18.85546875" customWidth="1"/>
    <col min="5376" max="5377" width="25.7109375" customWidth="1"/>
    <col min="5378" max="5383" width="15.7109375" customWidth="1"/>
    <col min="5384" max="5384" width="18.85546875" customWidth="1"/>
    <col min="5632" max="5633" width="25.7109375" customWidth="1"/>
    <col min="5634" max="5639" width="15.7109375" customWidth="1"/>
    <col min="5640" max="5640" width="18.85546875" customWidth="1"/>
    <col min="5888" max="5889" width="25.7109375" customWidth="1"/>
    <col min="5890" max="5895" width="15.7109375" customWidth="1"/>
    <col min="5896" max="5896" width="18.85546875" customWidth="1"/>
    <col min="6144" max="6145" width="25.7109375" customWidth="1"/>
    <col min="6146" max="6151" width="15.7109375" customWidth="1"/>
    <col min="6152" max="6152" width="18.85546875" customWidth="1"/>
    <col min="6400" max="6401" width="25.7109375" customWidth="1"/>
    <col min="6402" max="6407" width="15.7109375" customWidth="1"/>
    <col min="6408" max="6408" width="18.85546875" customWidth="1"/>
    <col min="6656" max="6657" width="25.7109375" customWidth="1"/>
    <col min="6658" max="6663" width="15.7109375" customWidth="1"/>
    <col min="6664" max="6664" width="18.85546875" customWidth="1"/>
    <col min="6912" max="6913" width="25.7109375" customWidth="1"/>
    <col min="6914" max="6919" width="15.7109375" customWidth="1"/>
    <col min="6920" max="6920" width="18.85546875" customWidth="1"/>
    <col min="7168" max="7169" width="25.7109375" customWidth="1"/>
    <col min="7170" max="7175" width="15.7109375" customWidth="1"/>
    <col min="7176" max="7176" width="18.85546875" customWidth="1"/>
    <col min="7424" max="7425" width="25.7109375" customWidth="1"/>
    <col min="7426" max="7431" width="15.7109375" customWidth="1"/>
    <col min="7432" max="7432" width="18.85546875" customWidth="1"/>
    <col min="7680" max="7681" width="25.7109375" customWidth="1"/>
    <col min="7682" max="7687" width="15.7109375" customWidth="1"/>
    <col min="7688" max="7688" width="18.85546875" customWidth="1"/>
    <col min="7936" max="7937" width="25.7109375" customWidth="1"/>
    <col min="7938" max="7943" width="15.7109375" customWidth="1"/>
    <col min="7944" max="7944" width="18.85546875" customWidth="1"/>
    <col min="8192" max="8193" width="25.7109375" customWidth="1"/>
    <col min="8194" max="8199" width="15.7109375" customWidth="1"/>
    <col min="8200" max="8200" width="18.85546875" customWidth="1"/>
    <col min="8448" max="8449" width="25.7109375" customWidth="1"/>
    <col min="8450" max="8455" width="15.7109375" customWidth="1"/>
    <col min="8456" max="8456" width="18.85546875" customWidth="1"/>
    <col min="8704" max="8705" width="25.7109375" customWidth="1"/>
    <col min="8706" max="8711" width="15.7109375" customWidth="1"/>
    <col min="8712" max="8712" width="18.85546875" customWidth="1"/>
    <col min="8960" max="8961" width="25.7109375" customWidth="1"/>
    <col min="8962" max="8967" width="15.7109375" customWidth="1"/>
    <col min="8968" max="8968" width="18.85546875" customWidth="1"/>
    <col min="9216" max="9217" width="25.7109375" customWidth="1"/>
    <col min="9218" max="9223" width="15.7109375" customWidth="1"/>
    <col min="9224" max="9224" width="18.85546875" customWidth="1"/>
    <col min="9472" max="9473" width="25.7109375" customWidth="1"/>
    <col min="9474" max="9479" width="15.7109375" customWidth="1"/>
    <col min="9480" max="9480" width="18.85546875" customWidth="1"/>
    <col min="9728" max="9729" width="25.7109375" customWidth="1"/>
    <col min="9730" max="9735" width="15.7109375" customWidth="1"/>
    <col min="9736" max="9736" width="18.85546875" customWidth="1"/>
    <col min="9984" max="9985" width="25.7109375" customWidth="1"/>
    <col min="9986" max="9991" width="15.7109375" customWidth="1"/>
    <col min="9992" max="9992" width="18.85546875" customWidth="1"/>
    <col min="10240" max="10241" width="25.7109375" customWidth="1"/>
    <col min="10242" max="10247" width="15.7109375" customWidth="1"/>
    <col min="10248" max="10248" width="18.85546875" customWidth="1"/>
    <col min="10496" max="10497" width="25.7109375" customWidth="1"/>
    <col min="10498" max="10503" width="15.7109375" customWidth="1"/>
    <col min="10504" max="10504" width="18.85546875" customWidth="1"/>
    <col min="10752" max="10753" width="25.7109375" customWidth="1"/>
    <col min="10754" max="10759" width="15.7109375" customWidth="1"/>
    <col min="10760" max="10760" width="18.85546875" customWidth="1"/>
    <col min="11008" max="11009" width="25.7109375" customWidth="1"/>
    <col min="11010" max="11015" width="15.7109375" customWidth="1"/>
    <col min="11016" max="11016" width="18.85546875" customWidth="1"/>
    <col min="11264" max="11265" width="25.7109375" customWidth="1"/>
    <col min="11266" max="11271" width="15.7109375" customWidth="1"/>
    <col min="11272" max="11272" width="18.85546875" customWidth="1"/>
    <col min="11520" max="11521" width="25.7109375" customWidth="1"/>
    <col min="11522" max="11527" width="15.7109375" customWidth="1"/>
    <col min="11528" max="11528" width="18.85546875" customWidth="1"/>
    <col min="11776" max="11777" width="25.7109375" customWidth="1"/>
    <col min="11778" max="11783" width="15.7109375" customWidth="1"/>
    <col min="11784" max="11784" width="18.85546875" customWidth="1"/>
    <col min="12032" max="12033" width="25.7109375" customWidth="1"/>
    <col min="12034" max="12039" width="15.7109375" customWidth="1"/>
    <col min="12040" max="12040" width="18.85546875" customWidth="1"/>
    <col min="12288" max="12289" width="25.7109375" customWidth="1"/>
    <col min="12290" max="12295" width="15.7109375" customWidth="1"/>
    <col min="12296" max="12296" width="18.85546875" customWidth="1"/>
    <col min="12544" max="12545" width="25.7109375" customWidth="1"/>
    <col min="12546" max="12551" width="15.7109375" customWidth="1"/>
    <col min="12552" max="12552" width="18.85546875" customWidth="1"/>
    <col min="12800" max="12801" width="25.7109375" customWidth="1"/>
    <col min="12802" max="12807" width="15.7109375" customWidth="1"/>
    <col min="12808" max="12808" width="18.85546875" customWidth="1"/>
    <col min="13056" max="13057" width="25.7109375" customWidth="1"/>
    <col min="13058" max="13063" width="15.7109375" customWidth="1"/>
    <col min="13064" max="13064" width="18.85546875" customWidth="1"/>
    <col min="13312" max="13313" width="25.7109375" customWidth="1"/>
    <col min="13314" max="13319" width="15.7109375" customWidth="1"/>
    <col min="13320" max="13320" width="18.85546875" customWidth="1"/>
    <col min="13568" max="13569" width="25.7109375" customWidth="1"/>
    <col min="13570" max="13575" width="15.7109375" customWidth="1"/>
    <col min="13576" max="13576" width="18.85546875" customWidth="1"/>
    <col min="13824" max="13825" width="25.7109375" customWidth="1"/>
    <col min="13826" max="13831" width="15.7109375" customWidth="1"/>
    <col min="13832" max="13832" width="18.85546875" customWidth="1"/>
    <col min="14080" max="14081" width="25.7109375" customWidth="1"/>
    <col min="14082" max="14087" width="15.7109375" customWidth="1"/>
    <col min="14088" max="14088" width="18.85546875" customWidth="1"/>
    <col min="14336" max="14337" width="25.7109375" customWidth="1"/>
    <col min="14338" max="14343" width="15.7109375" customWidth="1"/>
    <col min="14344" max="14344" width="18.85546875" customWidth="1"/>
    <col min="14592" max="14593" width="25.7109375" customWidth="1"/>
    <col min="14594" max="14599" width="15.7109375" customWidth="1"/>
    <col min="14600" max="14600" width="18.85546875" customWidth="1"/>
    <col min="14848" max="14849" width="25.7109375" customWidth="1"/>
    <col min="14850" max="14855" width="15.7109375" customWidth="1"/>
    <col min="14856" max="14856" width="18.85546875" customWidth="1"/>
    <col min="15104" max="15105" width="25.7109375" customWidth="1"/>
    <col min="15106" max="15111" width="15.7109375" customWidth="1"/>
    <col min="15112" max="15112" width="18.85546875" customWidth="1"/>
    <col min="15360" max="15361" width="25.7109375" customWidth="1"/>
    <col min="15362" max="15367" width="15.7109375" customWidth="1"/>
    <col min="15368" max="15368" width="18.85546875" customWidth="1"/>
    <col min="15616" max="15617" width="25.7109375" customWidth="1"/>
    <col min="15618" max="15623" width="15.7109375" customWidth="1"/>
    <col min="15624" max="15624" width="18.85546875" customWidth="1"/>
    <col min="15872" max="15873" width="25.7109375" customWidth="1"/>
    <col min="15874" max="15879" width="15.7109375" customWidth="1"/>
    <col min="15880" max="15880" width="18.85546875" customWidth="1"/>
    <col min="16128" max="16129" width="25.7109375" customWidth="1"/>
    <col min="16130" max="16135" width="15.7109375" customWidth="1"/>
    <col min="16136" max="16136" width="18.85546875" customWidth="1"/>
  </cols>
  <sheetData>
    <row r="1" spans="1:8" ht="21.6" customHeight="1" x14ac:dyDescent="0.25">
      <c r="A1" s="354" t="str">
        <f>Resumo!A1</f>
        <v>OBRA: REGISTRO DE PREÇOS PARA OS SERVIÇOS DE ADEQUAÇÃO (Melhoramento) DE ESTRADAS VICINAIS NO MUNICÍPIO DE MURICI DOS PORTELAS-PI</v>
      </c>
      <c r="B1" s="355"/>
      <c r="C1" s="355"/>
      <c r="D1" s="355"/>
      <c r="E1" s="355"/>
      <c r="F1" s="355"/>
      <c r="G1" s="355"/>
      <c r="H1" s="356"/>
    </row>
    <row r="2" spans="1:8" ht="22.15" customHeight="1" x14ac:dyDescent="0.25">
      <c r="A2" s="364" t="str">
        <f>Resumo!A2</f>
        <v>TRECHO: ZONA RURAL</v>
      </c>
      <c r="B2" s="365"/>
      <c r="C2" s="365"/>
      <c r="D2" s="365"/>
      <c r="E2" s="365"/>
      <c r="F2" s="365"/>
      <c r="G2" s="365"/>
      <c r="H2" s="366"/>
    </row>
    <row r="3" spans="1:8" ht="99.6" customHeight="1" thickBot="1" x14ac:dyDescent="0.3">
      <c r="A3" s="357" t="str">
        <f>Resumo!A3</f>
        <v>Objeto: Adequação de Estrada Vicinal / Extensão: 90 km</v>
      </c>
      <c r="B3" s="358"/>
      <c r="C3" s="358"/>
      <c r="D3" s="358"/>
      <c r="E3" s="358"/>
      <c r="F3" s="358"/>
      <c r="G3" s="358"/>
      <c r="H3" s="379"/>
    </row>
    <row r="4" spans="1:8" ht="27" customHeight="1" x14ac:dyDescent="0.25">
      <c r="A4" s="401" t="s">
        <v>396</v>
      </c>
      <c r="B4" s="401"/>
      <c r="C4" s="401"/>
      <c r="D4" s="401"/>
      <c r="E4" s="401"/>
      <c r="F4" s="401"/>
      <c r="G4" s="401"/>
      <c r="H4" s="401"/>
    </row>
    <row r="5" spans="1:8" x14ac:dyDescent="0.25">
      <c r="A5" s="402"/>
      <c r="B5" s="402"/>
      <c r="C5" s="402"/>
      <c r="D5" s="402"/>
      <c r="E5" s="402"/>
      <c r="F5" s="402"/>
      <c r="G5" s="402"/>
      <c r="H5" s="402"/>
    </row>
    <row r="6" spans="1:8" ht="37.15" customHeight="1" x14ac:dyDescent="0.25">
      <c r="A6" s="398" t="s">
        <v>398</v>
      </c>
      <c r="B6" s="399"/>
      <c r="C6" s="399"/>
      <c r="D6" s="399"/>
      <c r="E6" s="399"/>
      <c r="F6" s="399"/>
      <c r="G6" s="399"/>
      <c r="H6" s="400"/>
    </row>
    <row r="7" spans="1:8" ht="31.5" x14ac:dyDescent="0.25">
      <c r="A7" s="4" t="s">
        <v>0</v>
      </c>
      <c r="B7" s="160" t="s">
        <v>365</v>
      </c>
      <c r="C7" s="160" t="s">
        <v>224</v>
      </c>
      <c r="D7" s="5" t="s">
        <v>1</v>
      </c>
      <c r="E7" s="4" t="s">
        <v>2</v>
      </c>
      <c r="F7" s="6" t="s">
        <v>3</v>
      </c>
      <c r="G7" s="5" t="s">
        <v>4</v>
      </c>
      <c r="H7" s="5" t="s">
        <v>5</v>
      </c>
    </row>
    <row r="8" spans="1:8" ht="16.149999999999999" customHeight="1" x14ac:dyDescent="0.25">
      <c r="A8" s="7" t="s">
        <v>6</v>
      </c>
      <c r="B8" s="8">
        <v>40</v>
      </c>
      <c r="C8" s="296">
        <f>'Mem-Trechos'!E23</f>
        <v>90</v>
      </c>
      <c r="D8" s="9">
        <f>B8</f>
        <v>40</v>
      </c>
      <c r="E8" s="10">
        <f>ROUND((C8-B8),3)</f>
        <v>50</v>
      </c>
      <c r="F8" s="158">
        <f>ROUND((((D8*D8+E8*E8)/(2*(D8+E8))))+G8,2)</f>
        <v>22.78</v>
      </c>
      <c r="G8" s="158">
        <v>0</v>
      </c>
      <c r="H8" s="158">
        <f t="shared" ref="H8" si="0">(D8+E8)</f>
        <v>90</v>
      </c>
    </row>
    <row r="9" spans="1:8" x14ac:dyDescent="0.25">
      <c r="A9" s="12" t="s">
        <v>7</v>
      </c>
      <c r="B9" s="13">
        <v>1</v>
      </c>
      <c r="C9" s="5" t="s">
        <v>300</v>
      </c>
      <c r="D9" s="14">
        <f>ROUND(((F8*H8))/H10,2)-10</f>
        <v>12.780000000000001</v>
      </c>
      <c r="E9" s="7"/>
      <c r="F9" s="15"/>
      <c r="G9" s="3"/>
      <c r="H9" s="3"/>
    </row>
    <row r="10" spans="1:8" x14ac:dyDescent="0.25">
      <c r="A10" s="11"/>
      <c r="B10" s="3"/>
      <c r="C10" s="3"/>
      <c r="D10" s="11"/>
      <c r="E10" s="11"/>
      <c r="F10" s="11"/>
      <c r="G10" s="16" t="s">
        <v>8</v>
      </c>
      <c r="H10" s="158">
        <f>SUM(H8:H8)</f>
        <v>90</v>
      </c>
    </row>
    <row r="11" spans="1:8" x14ac:dyDescent="0.25">
      <c r="A11" s="301"/>
      <c r="B11" s="301"/>
      <c r="C11" s="301"/>
      <c r="D11" s="301"/>
      <c r="E11" s="301"/>
      <c r="F11" s="301"/>
      <c r="G11" s="301"/>
      <c r="H11" s="301"/>
    </row>
  </sheetData>
  <mergeCells count="6">
    <mergeCell ref="A1:H1"/>
    <mergeCell ref="A2:H2"/>
    <mergeCell ref="A3:H3"/>
    <mergeCell ref="A6:H6"/>
    <mergeCell ref="A4:H4"/>
    <mergeCell ref="A5:H5"/>
  </mergeCells>
  <phoneticPr fontId="9" type="noConversion"/>
  <printOptions horizontalCentered="1"/>
  <pageMargins left="0.51181102362204722" right="0.51181102362204722" top="1.7716535433070868" bottom="0.98425196850393704" header="0.59055118110236227" footer="0.39370078740157483"/>
  <pageSetup paperSize="9" scale="75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view="pageBreakPreview" zoomScale="90" zoomScaleNormal="100" zoomScaleSheetLayoutView="90" workbookViewId="0">
      <selection activeCell="U15" sqref="U15"/>
    </sheetView>
  </sheetViews>
  <sheetFormatPr defaultRowHeight="15.75" x14ac:dyDescent="0.25"/>
  <cols>
    <col min="1" max="1" width="81.28515625" style="1" customWidth="1"/>
    <col min="2" max="2" width="19.85546875" style="2" customWidth="1"/>
    <col min="3" max="3" width="16.140625" style="2" customWidth="1"/>
    <col min="4" max="4" width="17.85546875" customWidth="1"/>
    <col min="251" max="252" width="25.7109375" customWidth="1"/>
    <col min="253" max="258" width="15.7109375" customWidth="1"/>
    <col min="259" max="259" width="18.85546875" customWidth="1"/>
    <col min="507" max="508" width="25.7109375" customWidth="1"/>
    <col min="509" max="514" width="15.7109375" customWidth="1"/>
    <col min="515" max="515" width="18.85546875" customWidth="1"/>
    <col min="763" max="764" width="25.7109375" customWidth="1"/>
    <col min="765" max="770" width="15.7109375" customWidth="1"/>
    <col min="771" max="771" width="18.85546875" customWidth="1"/>
    <col min="1019" max="1020" width="25.7109375" customWidth="1"/>
    <col min="1021" max="1026" width="15.7109375" customWidth="1"/>
    <col min="1027" max="1027" width="18.85546875" customWidth="1"/>
    <col min="1275" max="1276" width="25.7109375" customWidth="1"/>
    <col min="1277" max="1282" width="15.7109375" customWidth="1"/>
    <col min="1283" max="1283" width="18.85546875" customWidth="1"/>
    <col min="1531" max="1532" width="25.7109375" customWidth="1"/>
    <col min="1533" max="1538" width="15.7109375" customWidth="1"/>
    <col min="1539" max="1539" width="18.85546875" customWidth="1"/>
    <col min="1787" max="1788" width="25.7109375" customWidth="1"/>
    <col min="1789" max="1794" width="15.7109375" customWidth="1"/>
    <col min="1795" max="1795" width="18.85546875" customWidth="1"/>
    <col min="2043" max="2044" width="25.7109375" customWidth="1"/>
    <col min="2045" max="2050" width="15.7109375" customWidth="1"/>
    <col min="2051" max="2051" width="18.85546875" customWidth="1"/>
    <col min="2299" max="2300" width="25.7109375" customWidth="1"/>
    <col min="2301" max="2306" width="15.7109375" customWidth="1"/>
    <col min="2307" max="2307" width="18.85546875" customWidth="1"/>
    <col min="2555" max="2556" width="25.7109375" customWidth="1"/>
    <col min="2557" max="2562" width="15.7109375" customWidth="1"/>
    <col min="2563" max="2563" width="18.85546875" customWidth="1"/>
    <col min="2811" max="2812" width="25.7109375" customWidth="1"/>
    <col min="2813" max="2818" width="15.7109375" customWidth="1"/>
    <col min="2819" max="2819" width="18.85546875" customWidth="1"/>
    <col min="3067" max="3068" width="25.7109375" customWidth="1"/>
    <col min="3069" max="3074" width="15.7109375" customWidth="1"/>
    <col min="3075" max="3075" width="18.85546875" customWidth="1"/>
    <col min="3323" max="3324" width="25.7109375" customWidth="1"/>
    <col min="3325" max="3330" width="15.7109375" customWidth="1"/>
    <col min="3331" max="3331" width="18.85546875" customWidth="1"/>
    <col min="3579" max="3580" width="25.7109375" customWidth="1"/>
    <col min="3581" max="3586" width="15.7109375" customWidth="1"/>
    <col min="3587" max="3587" width="18.85546875" customWidth="1"/>
    <col min="3835" max="3836" width="25.7109375" customWidth="1"/>
    <col min="3837" max="3842" width="15.7109375" customWidth="1"/>
    <col min="3843" max="3843" width="18.85546875" customWidth="1"/>
    <col min="4091" max="4092" width="25.7109375" customWidth="1"/>
    <col min="4093" max="4098" width="15.7109375" customWidth="1"/>
    <col min="4099" max="4099" width="18.85546875" customWidth="1"/>
    <col min="4347" max="4348" width="25.7109375" customWidth="1"/>
    <col min="4349" max="4354" width="15.7109375" customWidth="1"/>
    <col min="4355" max="4355" width="18.85546875" customWidth="1"/>
    <col min="4603" max="4604" width="25.7109375" customWidth="1"/>
    <col min="4605" max="4610" width="15.7109375" customWidth="1"/>
    <col min="4611" max="4611" width="18.85546875" customWidth="1"/>
    <col min="4859" max="4860" width="25.7109375" customWidth="1"/>
    <col min="4861" max="4866" width="15.7109375" customWidth="1"/>
    <col min="4867" max="4867" width="18.85546875" customWidth="1"/>
    <col min="5115" max="5116" width="25.7109375" customWidth="1"/>
    <col min="5117" max="5122" width="15.7109375" customWidth="1"/>
    <col min="5123" max="5123" width="18.85546875" customWidth="1"/>
    <col min="5371" max="5372" width="25.7109375" customWidth="1"/>
    <col min="5373" max="5378" width="15.7109375" customWidth="1"/>
    <col min="5379" max="5379" width="18.85546875" customWidth="1"/>
    <col min="5627" max="5628" width="25.7109375" customWidth="1"/>
    <col min="5629" max="5634" width="15.7109375" customWidth="1"/>
    <col min="5635" max="5635" width="18.85546875" customWidth="1"/>
    <col min="5883" max="5884" width="25.7109375" customWidth="1"/>
    <col min="5885" max="5890" width="15.7109375" customWidth="1"/>
    <col min="5891" max="5891" width="18.85546875" customWidth="1"/>
    <col min="6139" max="6140" width="25.7109375" customWidth="1"/>
    <col min="6141" max="6146" width="15.7109375" customWidth="1"/>
    <col min="6147" max="6147" width="18.85546875" customWidth="1"/>
    <col min="6395" max="6396" width="25.7109375" customWidth="1"/>
    <col min="6397" max="6402" width="15.7109375" customWidth="1"/>
    <col min="6403" max="6403" width="18.85546875" customWidth="1"/>
    <col min="6651" max="6652" width="25.7109375" customWidth="1"/>
    <col min="6653" max="6658" width="15.7109375" customWidth="1"/>
    <col min="6659" max="6659" width="18.85546875" customWidth="1"/>
    <col min="6907" max="6908" width="25.7109375" customWidth="1"/>
    <col min="6909" max="6914" width="15.7109375" customWidth="1"/>
    <col min="6915" max="6915" width="18.85546875" customWidth="1"/>
    <col min="7163" max="7164" width="25.7109375" customWidth="1"/>
    <col min="7165" max="7170" width="15.7109375" customWidth="1"/>
    <col min="7171" max="7171" width="18.85546875" customWidth="1"/>
    <col min="7419" max="7420" width="25.7109375" customWidth="1"/>
    <col min="7421" max="7426" width="15.7109375" customWidth="1"/>
    <col min="7427" max="7427" width="18.85546875" customWidth="1"/>
    <col min="7675" max="7676" width="25.7109375" customWidth="1"/>
    <col min="7677" max="7682" width="15.7109375" customWidth="1"/>
    <col min="7683" max="7683" width="18.85546875" customWidth="1"/>
    <col min="7931" max="7932" width="25.7109375" customWidth="1"/>
    <col min="7933" max="7938" width="15.7109375" customWidth="1"/>
    <col min="7939" max="7939" width="18.85546875" customWidth="1"/>
    <col min="8187" max="8188" width="25.7109375" customWidth="1"/>
    <col min="8189" max="8194" width="15.7109375" customWidth="1"/>
    <col min="8195" max="8195" width="18.85546875" customWidth="1"/>
    <col min="8443" max="8444" width="25.7109375" customWidth="1"/>
    <col min="8445" max="8450" width="15.7109375" customWidth="1"/>
    <col min="8451" max="8451" width="18.85546875" customWidth="1"/>
    <col min="8699" max="8700" width="25.7109375" customWidth="1"/>
    <col min="8701" max="8706" width="15.7109375" customWidth="1"/>
    <col min="8707" max="8707" width="18.85546875" customWidth="1"/>
    <col min="8955" max="8956" width="25.7109375" customWidth="1"/>
    <col min="8957" max="8962" width="15.7109375" customWidth="1"/>
    <col min="8963" max="8963" width="18.85546875" customWidth="1"/>
    <col min="9211" max="9212" width="25.7109375" customWidth="1"/>
    <col min="9213" max="9218" width="15.7109375" customWidth="1"/>
    <col min="9219" max="9219" width="18.85546875" customWidth="1"/>
    <col min="9467" max="9468" width="25.7109375" customWidth="1"/>
    <col min="9469" max="9474" width="15.7109375" customWidth="1"/>
    <col min="9475" max="9475" width="18.85546875" customWidth="1"/>
    <col min="9723" max="9724" width="25.7109375" customWidth="1"/>
    <col min="9725" max="9730" width="15.7109375" customWidth="1"/>
    <col min="9731" max="9731" width="18.85546875" customWidth="1"/>
    <col min="9979" max="9980" width="25.7109375" customWidth="1"/>
    <col min="9981" max="9986" width="15.7109375" customWidth="1"/>
    <col min="9987" max="9987" width="18.85546875" customWidth="1"/>
    <col min="10235" max="10236" width="25.7109375" customWidth="1"/>
    <col min="10237" max="10242" width="15.7109375" customWidth="1"/>
    <col min="10243" max="10243" width="18.85546875" customWidth="1"/>
    <col min="10491" max="10492" width="25.7109375" customWidth="1"/>
    <col min="10493" max="10498" width="15.7109375" customWidth="1"/>
    <col min="10499" max="10499" width="18.85546875" customWidth="1"/>
    <col min="10747" max="10748" width="25.7109375" customWidth="1"/>
    <col min="10749" max="10754" width="15.7109375" customWidth="1"/>
    <col min="10755" max="10755" width="18.85546875" customWidth="1"/>
    <col min="11003" max="11004" width="25.7109375" customWidth="1"/>
    <col min="11005" max="11010" width="15.7109375" customWidth="1"/>
    <col min="11011" max="11011" width="18.85546875" customWidth="1"/>
    <col min="11259" max="11260" width="25.7109375" customWidth="1"/>
    <col min="11261" max="11266" width="15.7109375" customWidth="1"/>
    <col min="11267" max="11267" width="18.85546875" customWidth="1"/>
    <col min="11515" max="11516" width="25.7109375" customWidth="1"/>
    <col min="11517" max="11522" width="15.7109375" customWidth="1"/>
    <col min="11523" max="11523" width="18.85546875" customWidth="1"/>
    <col min="11771" max="11772" width="25.7109375" customWidth="1"/>
    <col min="11773" max="11778" width="15.7109375" customWidth="1"/>
    <col min="11779" max="11779" width="18.85546875" customWidth="1"/>
    <col min="12027" max="12028" width="25.7109375" customWidth="1"/>
    <col min="12029" max="12034" width="15.7109375" customWidth="1"/>
    <col min="12035" max="12035" width="18.85546875" customWidth="1"/>
    <col min="12283" max="12284" width="25.7109375" customWidth="1"/>
    <col min="12285" max="12290" width="15.7109375" customWidth="1"/>
    <col min="12291" max="12291" width="18.85546875" customWidth="1"/>
    <col min="12539" max="12540" width="25.7109375" customWidth="1"/>
    <col min="12541" max="12546" width="15.7109375" customWidth="1"/>
    <col min="12547" max="12547" width="18.85546875" customWidth="1"/>
    <col min="12795" max="12796" width="25.7109375" customWidth="1"/>
    <col min="12797" max="12802" width="15.7109375" customWidth="1"/>
    <col min="12803" max="12803" width="18.85546875" customWidth="1"/>
    <col min="13051" max="13052" width="25.7109375" customWidth="1"/>
    <col min="13053" max="13058" width="15.7109375" customWidth="1"/>
    <col min="13059" max="13059" width="18.85546875" customWidth="1"/>
    <col min="13307" max="13308" width="25.7109375" customWidth="1"/>
    <col min="13309" max="13314" width="15.7109375" customWidth="1"/>
    <col min="13315" max="13315" width="18.85546875" customWidth="1"/>
    <col min="13563" max="13564" width="25.7109375" customWidth="1"/>
    <col min="13565" max="13570" width="15.7109375" customWidth="1"/>
    <col min="13571" max="13571" width="18.85546875" customWidth="1"/>
    <col min="13819" max="13820" width="25.7109375" customWidth="1"/>
    <col min="13821" max="13826" width="15.7109375" customWidth="1"/>
    <col min="13827" max="13827" width="18.85546875" customWidth="1"/>
    <col min="14075" max="14076" width="25.7109375" customWidth="1"/>
    <col min="14077" max="14082" width="15.7109375" customWidth="1"/>
    <col min="14083" max="14083" width="18.85546875" customWidth="1"/>
    <col min="14331" max="14332" width="25.7109375" customWidth="1"/>
    <col min="14333" max="14338" width="15.7109375" customWidth="1"/>
    <col min="14339" max="14339" width="18.85546875" customWidth="1"/>
    <col min="14587" max="14588" width="25.7109375" customWidth="1"/>
    <col min="14589" max="14594" width="15.7109375" customWidth="1"/>
    <col min="14595" max="14595" width="18.85546875" customWidth="1"/>
    <col min="14843" max="14844" width="25.7109375" customWidth="1"/>
    <col min="14845" max="14850" width="15.7109375" customWidth="1"/>
    <col min="14851" max="14851" width="18.85546875" customWidth="1"/>
    <col min="15099" max="15100" width="25.7109375" customWidth="1"/>
    <col min="15101" max="15106" width="15.7109375" customWidth="1"/>
    <col min="15107" max="15107" width="18.85546875" customWidth="1"/>
    <col min="15355" max="15356" width="25.7109375" customWidth="1"/>
    <col min="15357" max="15362" width="15.7109375" customWidth="1"/>
    <col min="15363" max="15363" width="18.85546875" customWidth="1"/>
    <col min="15611" max="15612" width="25.7109375" customWidth="1"/>
    <col min="15613" max="15618" width="15.7109375" customWidth="1"/>
    <col min="15619" max="15619" width="18.85546875" customWidth="1"/>
    <col min="15867" max="15868" width="25.7109375" customWidth="1"/>
    <col min="15869" max="15874" width="15.7109375" customWidth="1"/>
    <col min="15875" max="15875" width="18.85546875" customWidth="1"/>
    <col min="16123" max="16124" width="25.7109375" customWidth="1"/>
    <col min="16125" max="16130" width="15.7109375" customWidth="1"/>
    <col min="16131" max="16131" width="18.85546875" customWidth="1"/>
  </cols>
  <sheetData>
    <row r="1" spans="1:8" ht="33" customHeight="1" x14ac:dyDescent="0.25">
      <c r="A1" s="372" t="str">
        <f>Resumo!A1</f>
        <v>OBRA: REGISTRO DE PREÇOS PARA OS SERVIÇOS DE ADEQUAÇÃO (Melhoramento) DE ESTRADAS VICINAIS NO MUNICÍPIO DE MURICI DOS PORTELAS-PI</v>
      </c>
      <c r="B1" s="373"/>
      <c r="C1" s="373"/>
      <c r="D1" s="374"/>
    </row>
    <row r="2" spans="1:8" ht="21.6" customHeight="1" x14ac:dyDescent="0.25">
      <c r="A2" s="364" t="str">
        <f>Resumo!A2</f>
        <v>TRECHO: ZONA RURAL</v>
      </c>
      <c r="B2" s="365"/>
      <c r="C2" s="365"/>
      <c r="D2" s="366"/>
    </row>
    <row r="3" spans="1:8" ht="60.6" customHeight="1" thickBot="1" x14ac:dyDescent="0.3">
      <c r="A3" s="357" t="str">
        <f>Resumo!A3</f>
        <v>Objeto: Adequação de Estrada Vicinal / Extensão: 90 km</v>
      </c>
      <c r="B3" s="358"/>
      <c r="C3" s="358"/>
      <c r="D3" s="359"/>
    </row>
    <row r="4" spans="1:8" ht="22.9" customHeight="1" x14ac:dyDescent="0.25">
      <c r="A4" s="401" t="s">
        <v>241</v>
      </c>
      <c r="B4" s="401"/>
      <c r="C4" s="401"/>
      <c r="D4" s="401"/>
    </row>
    <row r="5" spans="1:8" x14ac:dyDescent="0.25">
      <c r="A5" s="405"/>
      <c r="B5" s="406"/>
      <c r="C5" s="406"/>
      <c r="D5" s="407"/>
      <c r="H5" s="338" t="e">
        <f>B7+#REF!+#REF!+#REF!+#REF!+#REF!+#REF!+#REF!</f>
        <v>#REF!</v>
      </c>
    </row>
    <row r="6" spans="1:8" ht="50.45" customHeight="1" x14ac:dyDescent="0.25">
      <c r="A6" s="280" t="s">
        <v>337</v>
      </c>
      <c r="B6" s="280" t="s">
        <v>349</v>
      </c>
      <c r="C6" s="284" t="s">
        <v>350</v>
      </c>
      <c r="D6" s="280" t="s">
        <v>351</v>
      </c>
    </row>
    <row r="7" spans="1:8" ht="61.15" customHeight="1" x14ac:dyDescent="0.25">
      <c r="A7" s="303" t="str">
        <f>Resumo!A2</f>
        <v>TRECHO: ZONA RURAL</v>
      </c>
      <c r="B7" s="304">
        <f>'Mem-Trechos'!E23</f>
        <v>90</v>
      </c>
      <c r="C7" s="309">
        <f>'Cálculo das Dmts'!D9</f>
        <v>12.780000000000001</v>
      </c>
      <c r="D7" s="408">
        <f>(B7*C7)/B9</f>
        <v>12.780000000000001</v>
      </c>
    </row>
    <row r="8" spans="1:8" ht="15" x14ac:dyDescent="0.25">
      <c r="A8" s="306"/>
      <c r="B8" s="307"/>
      <c r="C8" s="305"/>
      <c r="D8" s="409"/>
      <c r="E8">
        <f t="shared" ref="E8" si="0">ROUND(B8*C8,2)</f>
        <v>0</v>
      </c>
    </row>
    <row r="9" spans="1:8" ht="37.15" customHeight="1" x14ac:dyDescent="0.25">
      <c r="A9" s="308" t="s">
        <v>338</v>
      </c>
      <c r="B9" s="403">
        <f>SUM(B7:B8)</f>
        <v>90</v>
      </c>
      <c r="C9" s="404"/>
      <c r="D9" s="410"/>
    </row>
  </sheetData>
  <mergeCells count="7">
    <mergeCell ref="B9:C9"/>
    <mergeCell ref="A1:D1"/>
    <mergeCell ref="A2:D2"/>
    <mergeCell ref="A3:D3"/>
    <mergeCell ref="A4:D4"/>
    <mergeCell ref="A5:D5"/>
    <mergeCell ref="D7:D9"/>
  </mergeCells>
  <printOptions horizontalCentered="1"/>
  <pageMargins left="0.51181102362204722" right="0.51181102362204722" top="1.7716535433070868" bottom="0.98425196850393704" header="0.59055118110236227" footer="0.39370078740157483"/>
  <pageSetup paperSize="9" scale="80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view="pageBreakPreview" zoomScale="80" zoomScaleNormal="100" zoomScaleSheetLayoutView="80" zoomScalePageLayoutView="90" workbookViewId="0">
      <selection activeCell="U15" sqref="U15"/>
    </sheetView>
  </sheetViews>
  <sheetFormatPr defaultRowHeight="15.75" x14ac:dyDescent="0.25"/>
  <cols>
    <col min="1" max="1" width="25.7109375" style="1" customWidth="1"/>
    <col min="2" max="2" width="25.7109375" style="2" customWidth="1"/>
    <col min="3" max="3" width="15.7109375" style="2" customWidth="1"/>
    <col min="4" max="4" width="15.7109375" style="1" customWidth="1"/>
    <col min="5" max="5" width="17.140625" style="1" customWidth="1"/>
    <col min="6" max="6" width="15.7109375" style="1" customWidth="1"/>
    <col min="7" max="7" width="15.7109375" style="2" customWidth="1"/>
    <col min="8" max="8" width="18.85546875" style="2" customWidth="1"/>
    <col min="256" max="257" width="25.7109375" customWidth="1"/>
    <col min="258" max="263" width="15.7109375" customWidth="1"/>
    <col min="264" max="264" width="18.85546875" customWidth="1"/>
    <col min="512" max="513" width="25.7109375" customWidth="1"/>
    <col min="514" max="519" width="15.7109375" customWidth="1"/>
    <col min="520" max="520" width="18.85546875" customWidth="1"/>
    <col min="768" max="769" width="25.7109375" customWidth="1"/>
    <col min="770" max="775" width="15.7109375" customWidth="1"/>
    <col min="776" max="776" width="18.85546875" customWidth="1"/>
    <col min="1024" max="1025" width="25.7109375" customWidth="1"/>
    <col min="1026" max="1031" width="15.7109375" customWidth="1"/>
    <col min="1032" max="1032" width="18.85546875" customWidth="1"/>
    <col min="1280" max="1281" width="25.7109375" customWidth="1"/>
    <col min="1282" max="1287" width="15.7109375" customWidth="1"/>
    <col min="1288" max="1288" width="18.85546875" customWidth="1"/>
    <col min="1536" max="1537" width="25.7109375" customWidth="1"/>
    <col min="1538" max="1543" width="15.7109375" customWidth="1"/>
    <col min="1544" max="1544" width="18.85546875" customWidth="1"/>
    <col min="1792" max="1793" width="25.7109375" customWidth="1"/>
    <col min="1794" max="1799" width="15.7109375" customWidth="1"/>
    <col min="1800" max="1800" width="18.85546875" customWidth="1"/>
    <col min="2048" max="2049" width="25.7109375" customWidth="1"/>
    <col min="2050" max="2055" width="15.7109375" customWidth="1"/>
    <col min="2056" max="2056" width="18.85546875" customWidth="1"/>
    <col min="2304" max="2305" width="25.7109375" customWidth="1"/>
    <col min="2306" max="2311" width="15.7109375" customWidth="1"/>
    <col min="2312" max="2312" width="18.85546875" customWidth="1"/>
    <col min="2560" max="2561" width="25.7109375" customWidth="1"/>
    <col min="2562" max="2567" width="15.7109375" customWidth="1"/>
    <col min="2568" max="2568" width="18.85546875" customWidth="1"/>
    <col min="2816" max="2817" width="25.7109375" customWidth="1"/>
    <col min="2818" max="2823" width="15.7109375" customWidth="1"/>
    <col min="2824" max="2824" width="18.85546875" customWidth="1"/>
    <col min="3072" max="3073" width="25.7109375" customWidth="1"/>
    <col min="3074" max="3079" width="15.7109375" customWidth="1"/>
    <col min="3080" max="3080" width="18.85546875" customWidth="1"/>
    <col min="3328" max="3329" width="25.7109375" customWidth="1"/>
    <col min="3330" max="3335" width="15.7109375" customWidth="1"/>
    <col min="3336" max="3336" width="18.85546875" customWidth="1"/>
    <col min="3584" max="3585" width="25.7109375" customWidth="1"/>
    <col min="3586" max="3591" width="15.7109375" customWidth="1"/>
    <col min="3592" max="3592" width="18.85546875" customWidth="1"/>
    <col min="3840" max="3841" width="25.7109375" customWidth="1"/>
    <col min="3842" max="3847" width="15.7109375" customWidth="1"/>
    <col min="3848" max="3848" width="18.85546875" customWidth="1"/>
    <col min="4096" max="4097" width="25.7109375" customWidth="1"/>
    <col min="4098" max="4103" width="15.7109375" customWidth="1"/>
    <col min="4104" max="4104" width="18.85546875" customWidth="1"/>
    <col min="4352" max="4353" width="25.7109375" customWidth="1"/>
    <col min="4354" max="4359" width="15.7109375" customWidth="1"/>
    <col min="4360" max="4360" width="18.85546875" customWidth="1"/>
    <col min="4608" max="4609" width="25.7109375" customWidth="1"/>
    <col min="4610" max="4615" width="15.7109375" customWidth="1"/>
    <col min="4616" max="4616" width="18.85546875" customWidth="1"/>
    <col min="4864" max="4865" width="25.7109375" customWidth="1"/>
    <col min="4866" max="4871" width="15.7109375" customWidth="1"/>
    <col min="4872" max="4872" width="18.85546875" customWidth="1"/>
    <col min="5120" max="5121" width="25.7109375" customWidth="1"/>
    <col min="5122" max="5127" width="15.7109375" customWidth="1"/>
    <col min="5128" max="5128" width="18.85546875" customWidth="1"/>
    <col min="5376" max="5377" width="25.7109375" customWidth="1"/>
    <col min="5378" max="5383" width="15.7109375" customWidth="1"/>
    <col min="5384" max="5384" width="18.85546875" customWidth="1"/>
    <col min="5632" max="5633" width="25.7109375" customWidth="1"/>
    <col min="5634" max="5639" width="15.7109375" customWidth="1"/>
    <col min="5640" max="5640" width="18.85546875" customWidth="1"/>
    <col min="5888" max="5889" width="25.7109375" customWidth="1"/>
    <col min="5890" max="5895" width="15.7109375" customWidth="1"/>
    <col min="5896" max="5896" width="18.85546875" customWidth="1"/>
    <col min="6144" max="6145" width="25.7109375" customWidth="1"/>
    <col min="6146" max="6151" width="15.7109375" customWidth="1"/>
    <col min="6152" max="6152" width="18.85546875" customWidth="1"/>
    <col min="6400" max="6401" width="25.7109375" customWidth="1"/>
    <col min="6402" max="6407" width="15.7109375" customWidth="1"/>
    <col min="6408" max="6408" width="18.85546875" customWidth="1"/>
    <col min="6656" max="6657" width="25.7109375" customWidth="1"/>
    <col min="6658" max="6663" width="15.7109375" customWidth="1"/>
    <col min="6664" max="6664" width="18.85546875" customWidth="1"/>
    <col min="6912" max="6913" width="25.7109375" customWidth="1"/>
    <col min="6914" max="6919" width="15.7109375" customWidth="1"/>
    <col min="6920" max="6920" width="18.85546875" customWidth="1"/>
    <col min="7168" max="7169" width="25.7109375" customWidth="1"/>
    <col min="7170" max="7175" width="15.7109375" customWidth="1"/>
    <col min="7176" max="7176" width="18.85546875" customWidth="1"/>
    <col min="7424" max="7425" width="25.7109375" customWidth="1"/>
    <col min="7426" max="7431" width="15.7109375" customWidth="1"/>
    <col min="7432" max="7432" width="18.85546875" customWidth="1"/>
    <col min="7680" max="7681" width="25.7109375" customWidth="1"/>
    <col min="7682" max="7687" width="15.7109375" customWidth="1"/>
    <col min="7688" max="7688" width="18.85546875" customWidth="1"/>
    <col min="7936" max="7937" width="25.7109375" customWidth="1"/>
    <col min="7938" max="7943" width="15.7109375" customWidth="1"/>
    <col min="7944" max="7944" width="18.85546875" customWidth="1"/>
    <col min="8192" max="8193" width="25.7109375" customWidth="1"/>
    <col min="8194" max="8199" width="15.7109375" customWidth="1"/>
    <col min="8200" max="8200" width="18.85546875" customWidth="1"/>
    <col min="8448" max="8449" width="25.7109375" customWidth="1"/>
    <col min="8450" max="8455" width="15.7109375" customWidth="1"/>
    <col min="8456" max="8456" width="18.85546875" customWidth="1"/>
    <col min="8704" max="8705" width="25.7109375" customWidth="1"/>
    <col min="8706" max="8711" width="15.7109375" customWidth="1"/>
    <col min="8712" max="8712" width="18.85546875" customWidth="1"/>
    <col min="8960" max="8961" width="25.7109375" customWidth="1"/>
    <col min="8962" max="8967" width="15.7109375" customWidth="1"/>
    <col min="8968" max="8968" width="18.85546875" customWidth="1"/>
    <col min="9216" max="9217" width="25.7109375" customWidth="1"/>
    <col min="9218" max="9223" width="15.7109375" customWidth="1"/>
    <col min="9224" max="9224" width="18.85546875" customWidth="1"/>
    <col min="9472" max="9473" width="25.7109375" customWidth="1"/>
    <col min="9474" max="9479" width="15.7109375" customWidth="1"/>
    <col min="9480" max="9480" width="18.85546875" customWidth="1"/>
    <col min="9728" max="9729" width="25.7109375" customWidth="1"/>
    <col min="9730" max="9735" width="15.7109375" customWidth="1"/>
    <col min="9736" max="9736" width="18.85546875" customWidth="1"/>
    <col min="9984" max="9985" width="25.7109375" customWidth="1"/>
    <col min="9986" max="9991" width="15.7109375" customWidth="1"/>
    <col min="9992" max="9992" width="18.85546875" customWidth="1"/>
    <col min="10240" max="10241" width="25.7109375" customWidth="1"/>
    <col min="10242" max="10247" width="15.7109375" customWidth="1"/>
    <col min="10248" max="10248" width="18.85546875" customWidth="1"/>
    <col min="10496" max="10497" width="25.7109375" customWidth="1"/>
    <col min="10498" max="10503" width="15.7109375" customWidth="1"/>
    <col min="10504" max="10504" width="18.85546875" customWidth="1"/>
    <col min="10752" max="10753" width="25.7109375" customWidth="1"/>
    <col min="10754" max="10759" width="15.7109375" customWidth="1"/>
    <col min="10760" max="10760" width="18.85546875" customWidth="1"/>
    <col min="11008" max="11009" width="25.7109375" customWidth="1"/>
    <col min="11010" max="11015" width="15.7109375" customWidth="1"/>
    <col min="11016" max="11016" width="18.85546875" customWidth="1"/>
    <col min="11264" max="11265" width="25.7109375" customWidth="1"/>
    <col min="11266" max="11271" width="15.7109375" customWidth="1"/>
    <col min="11272" max="11272" width="18.85546875" customWidth="1"/>
    <col min="11520" max="11521" width="25.7109375" customWidth="1"/>
    <col min="11522" max="11527" width="15.7109375" customWidth="1"/>
    <col min="11528" max="11528" width="18.85546875" customWidth="1"/>
    <col min="11776" max="11777" width="25.7109375" customWidth="1"/>
    <col min="11778" max="11783" width="15.7109375" customWidth="1"/>
    <col min="11784" max="11784" width="18.85546875" customWidth="1"/>
    <col min="12032" max="12033" width="25.7109375" customWidth="1"/>
    <col min="12034" max="12039" width="15.7109375" customWidth="1"/>
    <col min="12040" max="12040" width="18.85546875" customWidth="1"/>
    <col min="12288" max="12289" width="25.7109375" customWidth="1"/>
    <col min="12290" max="12295" width="15.7109375" customWidth="1"/>
    <col min="12296" max="12296" width="18.85546875" customWidth="1"/>
    <col min="12544" max="12545" width="25.7109375" customWidth="1"/>
    <col min="12546" max="12551" width="15.7109375" customWidth="1"/>
    <col min="12552" max="12552" width="18.85546875" customWidth="1"/>
    <col min="12800" max="12801" width="25.7109375" customWidth="1"/>
    <col min="12802" max="12807" width="15.7109375" customWidth="1"/>
    <col min="12808" max="12808" width="18.85546875" customWidth="1"/>
    <col min="13056" max="13057" width="25.7109375" customWidth="1"/>
    <col min="13058" max="13063" width="15.7109375" customWidth="1"/>
    <col min="13064" max="13064" width="18.85546875" customWidth="1"/>
    <col min="13312" max="13313" width="25.7109375" customWidth="1"/>
    <col min="13314" max="13319" width="15.7109375" customWidth="1"/>
    <col min="13320" max="13320" width="18.85546875" customWidth="1"/>
    <col min="13568" max="13569" width="25.7109375" customWidth="1"/>
    <col min="13570" max="13575" width="15.7109375" customWidth="1"/>
    <col min="13576" max="13576" width="18.85546875" customWidth="1"/>
    <col min="13824" max="13825" width="25.7109375" customWidth="1"/>
    <col min="13826" max="13831" width="15.7109375" customWidth="1"/>
    <col min="13832" max="13832" width="18.85546875" customWidth="1"/>
    <col min="14080" max="14081" width="25.7109375" customWidth="1"/>
    <col min="14082" max="14087" width="15.7109375" customWidth="1"/>
    <col min="14088" max="14088" width="18.85546875" customWidth="1"/>
    <col min="14336" max="14337" width="25.7109375" customWidth="1"/>
    <col min="14338" max="14343" width="15.7109375" customWidth="1"/>
    <col min="14344" max="14344" width="18.85546875" customWidth="1"/>
    <col min="14592" max="14593" width="25.7109375" customWidth="1"/>
    <col min="14594" max="14599" width="15.7109375" customWidth="1"/>
    <col min="14600" max="14600" width="18.85546875" customWidth="1"/>
    <col min="14848" max="14849" width="25.7109375" customWidth="1"/>
    <col min="14850" max="14855" width="15.7109375" customWidth="1"/>
    <col min="14856" max="14856" width="18.85546875" customWidth="1"/>
    <col min="15104" max="15105" width="25.7109375" customWidth="1"/>
    <col min="15106" max="15111" width="15.7109375" customWidth="1"/>
    <col min="15112" max="15112" width="18.85546875" customWidth="1"/>
    <col min="15360" max="15361" width="25.7109375" customWidth="1"/>
    <col min="15362" max="15367" width="15.7109375" customWidth="1"/>
    <col min="15368" max="15368" width="18.85546875" customWidth="1"/>
    <col min="15616" max="15617" width="25.7109375" customWidth="1"/>
    <col min="15618" max="15623" width="15.7109375" customWidth="1"/>
    <col min="15624" max="15624" width="18.85546875" customWidth="1"/>
    <col min="15872" max="15873" width="25.7109375" customWidth="1"/>
    <col min="15874" max="15879" width="15.7109375" customWidth="1"/>
    <col min="15880" max="15880" width="18.85546875" customWidth="1"/>
    <col min="16128" max="16129" width="25.7109375" customWidth="1"/>
    <col min="16130" max="16135" width="15.7109375" customWidth="1"/>
    <col min="16136" max="16136" width="18.85546875" customWidth="1"/>
  </cols>
  <sheetData>
    <row r="1" spans="1:8" ht="40.5" customHeight="1" x14ac:dyDescent="0.25">
      <c r="A1" s="372" t="str">
        <f>Resumo!A1</f>
        <v>OBRA: REGISTRO DE PREÇOS PARA OS SERVIÇOS DE ADEQUAÇÃO (Melhoramento) DE ESTRADAS VICINAIS NO MUNICÍPIO DE MURICI DOS PORTELAS-PI</v>
      </c>
      <c r="B1" s="373"/>
      <c r="C1" s="373"/>
      <c r="D1" s="373"/>
      <c r="E1" s="373"/>
      <c r="F1" s="373"/>
      <c r="G1" s="373"/>
      <c r="H1" s="374"/>
    </row>
    <row r="2" spans="1:8" ht="22.15" customHeight="1" x14ac:dyDescent="0.25">
      <c r="A2" s="364" t="str">
        <f>Resumo!A2</f>
        <v>TRECHO: ZONA RURAL</v>
      </c>
      <c r="B2" s="365"/>
      <c r="C2" s="365"/>
      <c r="D2" s="365"/>
      <c r="E2" s="365"/>
      <c r="F2" s="365"/>
      <c r="G2" s="365"/>
      <c r="H2" s="366"/>
    </row>
    <row r="3" spans="1:8" ht="42" customHeight="1" thickBot="1" x14ac:dyDescent="0.3">
      <c r="A3" s="357" t="str">
        <f>Resumo!A3</f>
        <v>Objeto: Adequação de Estrada Vicinal / Extensão: 90 km</v>
      </c>
      <c r="B3" s="358"/>
      <c r="C3" s="358"/>
      <c r="D3" s="358"/>
      <c r="E3" s="358"/>
      <c r="F3" s="358"/>
      <c r="G3" s="358"/>
      <c r="H3" s="379"/>
    </row>
    <row r="4" spans="1:8" x14ac:dyDescent="0.25">
      <c r="A4" s="401" t="s">
        <v>394</v>
      </c>
      <c r="B4" s="401"/>
      <c r="C4" s="401"/>
      <c r="D4" s="401"/>
      <c r="E4" s="401"/>
      <c r="F4" s="401"/>
      <c r="G4" s="401"/>
      <c r="H4" s="401"/>
    </row>
    <row r="5" spans="1:8" x14ac:dyDescent="0.25">
      <c r="A5" s="402"/>
      <c r="B5" s="402"/>
      <c r="C5" s="402"/>
      <c r="D5" s="402"/>
      <c r="E5" s="402"/>
      <c r="F5" s="402"/>
      <c r="G5" s="402"/>
      <c r="H5" s="402"/>
    </row>
    <row r="6" spans="1:8" ht="37.15" customHeight="1" x14ac:dyDescent="0.25">
      <c r="A6" s="398" t="s">
        <v>410</v>
      </c>
      <c r="B6" s="399"/>
      <c r="C6" s="399"/>
      <c r="D6" s="399"/>
      <c r="E6" s="399"/>
      <c r="F6" s="399"/>
      <c r="G6" s="399"/>
      <c r="H6" s="400"/>
    </row>
    <row r="7" spans="1:8" ht="31.5" x14ac:dyDescent="0.25">
      <c r="A7" s="4" t="s">
        <v>0</v>
      </c>
      <c r="B7" s="160" t="s">
        <v>365</v>
      </c>
      <c r="C7" s="160" t="s">
        <v>224</v>
      </c>
      <c r="D7" s="5" t="s">
        <v>1</v>
      </c>
      <c r="E7" s="4" t="s">
        <v>2</v>
      </c>
      <c r="F7" s="6" t="s">
        <v>3</v>
      </c>
      <c r="G7" s="5" t="s">
        <v>4</v>
      </c>
      <c r="H7" s="5" t="s">
        <v>5</v>
      </c>
    </row>
    <row r="8" spans="1:8" ht="16.149999999999999" customHeight="1" x14ac:dyDescent="0.25">
      <c r="A8" s="7" t="s">
        <v>385</v>
      </c>
      <c r="B8" s="349">
        <v>60</v>
      </c>
      <c r="C8" s="296">
        <f>'Mem-Trechos'!E23</f>
        <v>90</v>
      </c>
      <c r="D8" s="9">
        <f>B8</f>
        <v>60</v>
      </c>
      <c r="E8" s="10">
        <f>ROUND((C8-B8),3)</f>
        <v>30</v>
      </c>
      <c r="F8" s="158">
        <f>ROUND((((D8*D8+E8*E8)/(2*(D8+E8))))+G8,2)</f>
        <v>25</v>
      </c>
      <c r="G8" s="158">
        <v>0</v>
      </c>
      <c r="H8" s="158">
        <f t="shared" ref="H8" si="0">(D8+E8)</f>
        <v>90</v>
      </c>
    </row>
    <row r="9" spans="1:8" x14ac:dyDescent="0.25">
      <c r="A9" s="12" t="s">
        <v>7</v>
      </c>
      <c r="B9" s="13">
        <v>1</v>
      </c>
      <c r="C9" s="5" t="s">
        <v>300</v>
      </c>
      <c r="D9" s="350">
        <f>ROUND(((F8*H8))/H10,2)-10</f>
        <v>15</v>
      </c>
      <c r="E9" s="7"/>
      <c r="F9" s="15"/>
      <c r="G9" s="3"/>
      <c r="H9" s="3"/>
    </row>
    <row r="10" spans="1:8" x14ac:dyDescent="0.25">
      <c r="A10" s="11"/>
      <c r="B10" s="3"/>
      <c r="C10" s="3"/>
      <c r="D10" s="11"/>
      <c r="E10" s="11"/>
      <c r="F10" s="11"/>
      <c r="G10" s="16" t="s">
        <v>8</v>
      </c>
      <c r="H10" s="158">
        <f>SUM(H8:H8)</f>
        <v>90</v>
      </c>
    </row>
    <row r="11" spans="1:8" x14ac:dyDescent="0.25">
      <c r="A11" s="301"/>
      <c r="B11" s="301"/>
      <c r="C11" s="301"/>
      <c r="D11" s="301"/>
      <c r="E11" s="301"/>
      <c r="F11" s="301"/>
      <c r="G11" s="301"/>
      <c r="H11" s="301"/>
    </row>
  </sheetData>
  <mergeCells count="6">
    <mergeCell ref="A6:H6"/>
    <mergeCell ref="A1:H1"/>
    <mergeCell ref="A2:H2"/>
    <mergeCell ref="A3:H3"/>
    <mergeCell ref="A4:H4"/>
    <mergeCell ref="A5:H5"/>
  </mergeCells>
  <printOptions horizontalCentered="1"/>
  <pageMargins left="0.51181102362204722" right="0.51181102362204722" top="1.7716535433070868" bottom="0.98425196850393704" header="0.59055118110236227" footer="0.39370078740157483"/>
  <pageSetup paperSize="9" scale="75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U15"/>
  <sheetViews>
    <sheetView showGridLines="0" showRuler="0" view="pageBreakPreview" zoomScaleNormal="100" zoomScaleSheetLayoutView="100" workbookViewId="0">
      <selection activeCell="U15" sqref="U15"/>
    </sheetView>
  </sheetViews>
  <sheetFormatPr defaultRowHeight="12.75" x14ac:dyDescent="0.2"/>
  <cols>
    <col min="1" max="1" width="54.85546875" style="324" customWidth="1"/>
    <col min="2" max="2" width="6.5703125" style="324" customWidth="1"/>
    <col min="3" max="3" width="11.42578125" style="324" customWidth="1"/>
    <col min="4" max="4" width="8.5703125" style="324" customWidth="1"/>
    <col min="5" max="5" width="1.85546875" style="324" customWidth="1"/>
    <col min="6" max="7" width="9.140625" style="324"/>
    <col min="8" max="8" width="9.42578125" style="324" bestFit="1" customWidth="1"/>
    <col min="9" max="256" width="9.140625" style="324"/>
    <col min="257" max="257" width="54.85546875" style="324" customWidth="1"/>
    <col min="258" max="258" width="6.5703125" style="324" customWidth="1"/>
    <col min="259" max="259" width="11.42578125" style="324" customWidth="1"/>
    <col min="260" max="260" width="8.5703125" style="324" customWidth="1"/>
    <col min="261" max="261" width="1.85546875" style="324" customWidth="1"/>
    <col min="262" max="263" width="9.140625" style="324"/>
    <col min="264" max="264" width="9.42578125" style="324" bestFit="1" customWidth="1"/>
    <col min="265" max="512" width="9.140625" style="324"/>
    <col min="513" max="513" width="54.85546875" style="324" customWidth="1"/>
    <col min="514" max="514" width="6.5703125" style="324" customWidth="1"/>
    <col min="515" max="515" width="11.42578125" style="324" customWidth="1"/>
    <col min="516" max="516" width="8.5703125" style="324" customWidth="1"/>
    <col min="517" max="517" width="1.85546875" style="324" customWidth="1"/>
    <col min="518" max="519" width="9.140625" style="324"/>
    <col min="520" max="520" width="9.42578125" style="324" bestFit="1" customWidth="1"/>
    <col min="521" max="768" width="9.140625" style="324"/>
    <col min="769" max="769" width="54.85546875" style="324" customWidth="1"/>
    <col min="770" max="770" width="6.5703125" style="324" customWidth="1"/>
    <col min="771" max="771" width="11.42578125" style="324" customWidth="1"/>
    <col min="772" max="772" width="8.5703125" style="324" customWidth="1"/>
    <col min="773" max="773" width="1.85546875" style="324" customWidth="1"/>
    <col min="774" max="775" width="9.140625" style="324"/>
    <col min="776" max="776" width="9.42578125" style="324" bestFit="1" customWidth="1"/>
    <col min="777" max="1024" width="9.140625" style="324"/>
    <col min="1025" max="1025" width="54.85546875" style="324" customWidth="1"/>
    <col min="1026" max="1026" width="6.5703125" style="324" customWidth="1"/>
    <col min="1027" max="1027" width="11.42578125" style="324" customWidth="1"/>
    <col min="1028" max="1028" width="8.5703125" style="324" customWidth="1"/>
    <col min="1029" max="1029" width="1.85546875" style="324" customWidth="1"/>
    <col min="1030" max="1031" width="9.140625" style="324"/>
    <col min="1032" max="1032" width="9.42578125" style="324" bestFit="1" customWidth="1"/>
    <col min="1033" max="1280" width="9.140625" style="324"/>
    <col min="1281" max="1281" width="54.85546875" style="324" customWidth="1"/>
    <col min="1282" max="1282" width="6.5703125" style="324" customWidth="1"/>
    <col min="1283" max="1283" width="11.42578125" style="324" customWidth="1"/>
    <col min="1284" max="1284" width="8.5703125" style="324" customWidth="1"/>
    <col min="1285" max="1285" width="1.85546875" style="324" customWidth="1"/>
    <col min="1286" max="1287" width="9.140625" style="324"/>
    <col min="1288" max="1288" width="9.42578125" style="324" bestFit="1" customWidth="1"/>
    <col min="1289" max="1536" width="9.140625" style="324"/>
    <col min="1537" max="1537" width="54.85546875" style="324" customWidth="1"/>
    <col min="1538" max="1538" width="6.5703125" style="324" customWidth="1"/>
    <col min="1539" max="1539" width="11.42578125" style="324" customWidth="1"/>
    <col min="1540" max="1540" width="8.5703125" style="324" customWidth="1"/>
    <col min="1541" max="1541" width="1.85546875" style="324" customWidth="1"/>
    <col min="1542" max="1543" width="9.140625" style="324"/>
    <col min="1544" max="1544" width="9.42578125" style="324" bestFit="1" customWidth="1"/>
    <col min="1545" max="1792" width="9.140625" style="324"/>
    <col min="1793" max="1793" width="54.85546875" style="324" customWidth="1"/>
    <col min="1794" max="1794" width="6.5703125" style="324" customWidth="1"/>
    <col min="1795" max="1795" width="11.42578125" style="324" customWidth="1"/>
    <col min="1796" max="1796" width="8.5703125" style="324" customWidth="1"/>
    <col min="1797" max="1797" width="1.85546875" style="324" customWidth="1"/>
    <col min="1798" max="1799" width="9.140625" style="324"/>
    <col min="1800" max="1800" width="9.42578125" style="324" bestFit="1" customWidth="1"/>
    <col min="1801" max="2048" width="9.140625" style="324"/>
    <col min="2049" max="2049" width="54.85546875" style="324" customWidth="1"/>
    <col min="2050" max="2050" width="6.5703125" style="324" customWidth="1"/>
    <col min="2051" max="2051" width="11.42578125" style="324" customWidth="1"/>
    <col min="2052" max="2052" width="8.5703125" style="324" customWidth="1"/>
    <col min="2053" max="2053" width="1.85546875" style="324" customWidth="1"/>
    <col min="2054" max="2055" width="9.140625" style="324"/>
    <col min="2056" max="2056" width="9.42578125" style="324" bestFit="1" customWidth="1"/>
    <col min="2057" max="2304" width="9.140625" style="324"/>
    <col min="2305" max="2305" width="54.85546875" style="324" customWidth="1"/>
    <col min="2306" max="2306" width="6.5703125" style="324" customWidth="1"/>
    <col min="2307" max="2307" width="11.42578125" style="324" customWidth="1"/>
    <col min="2308" max="2308" width="8.5703125" style="324" customWidth="1"/>
    <col min="2309" max="2309" width="1.85546875" style="324" customWidth="1"/>
    <col min="2310" max="2311" width="9.140625" style="324"/>
    <col min="2312" max="2312" width="9.42578125" style="324" bestFit="1" customWidth="1"/>
    <col min="2313" max="2560" width="9.140625" style="324"/>
    <col min="2561" max="2561" width="54.85546875" style="324" customWidth="1"/>
    <col min="2562" max="2562" width="6.5703125" style="324" customWidth="1"/>
    <col min="2563" max="2563" width="11.42578125" style="324" customWidth="1"/>
    <col min="2564" max="2564" width="8.5703125" style="324" customWidth="1"/>
    <col min="2565" max="2565" width="1.85546875" style="324" customWidth="1"/>
    <col min="2566" max="2567" width="9.140625" style="324"/>
    <col min="2568" max="2568" width="9.42578125" style="324" bestFit="1" customWidth="1"/>
    <col min="2569" max="2816" width="9.140625" style="324"/>
    <col min="2817" max="2817" width="54.85546875" style="324" customWidth="1"/>
    <col min="2818" max="2818" width="6.5703125" style="324" customWidth="1"/>
    <col min="2819" max="2819" width="11.42578125" style="324" customWidth="1"/>
    <col min="2820" max="2820" width="8.5703125" style="324" customWidth="1"/>
    <col min="2821" max="2821" width="1.85546875" style="324" customWidth="1"/>
    <col min="2822" max="2823" width="9.140625" style="324"/>
    <col min="2824" max="2824" width="9.42578125" style="324" bestFit="1" customWidth="1"/>
    <col min="2825" max="3072" width="9.140625" style="324"/>
    <col min="3073" max="3073" width="54.85546875" style="324" customWidth="1"/>
    <col min="3074" max="3074" width="6.5703125" style="324" customWidth="1"/>
    <col min="3075" max="3075" width="11.42578125" style="324" customWidth="1"/>
    <col min="3076" max="3076" width="8.5703125" style="324" customWidth="1"/>
    <col min="3077" max="3077" width="1.85546875" style="324" customWidth="1"/>
    <col min="3078" max="3079" width="9.140625" style="324"/>
    <col min="3080" max="3080" width="9.42578125" style="324" bestFit="1" customWidth="1"/>
    <col min="3081" max="3328" width="9.140625" style="324"/>
    <col min="3329" max="3329" width="54.85546875" style="324" customWidth="1"/>
    <col min="3330" max="3330" width="6.5703125" style="324" customWidth="1"/>
    <col min="3331" max="3331" width="11.42578125" style="324" customWidth="1"/>
    <col min="3332" max="3332" width="8.5703125" style="324" customWidth="1"/>
    <col min="3333" max="3333" width="1.85546875" style="324" customWidth="1"/>
    <col min="3334" max="3335" width="9.140625" style="324"/>
    <col min="3336" max="3336" width="9.42578125" style="324" bestFit="1" customWidth="1"/>
    <col min="3337" max="3584" width="9.140625" style="324"/>
    <col min="3585" max="3585" width="54.85546875" style="324" customWidth="1"/>
    <col min="3586" max="3586" width="6.5703125" style="324" customWidth="1"/>
    <col min="3587" max="3587" width="11.42578125" style="324" customWidth="1"/>
    <col min="3588" max="3588" width="8.5703125" style="324" customWidth="1"/>
    <col min="3589" max="3589" width="1.85546875" style="324" customWidth="1"/>
    <col min="3590" max="3591" width="9.140625" style="324"/>
    <col min="3592" max="3592" width="9.42578125" style="324" bestFit="1" customWidth="1"/>
    <col min="3593" max="3840" width="9.140625" style="324"/>
    <col min="3841" max="3841" width="54.85546875" style="324" customWidth="1"/>
    <col min="3842" max="3842" width="6.5703125" style="324" customWidth="1"/>
    <col min="3843" max="3843" width="11.42578125" style="324" customWidth="1"/>
    <col min="3844" max="3844" width="8.5703125" style="324" customWidth="1"/>
    <col min="3845" max="3845" width="1.85546875" style="324" customWidth="1"/>
    <col min="3846" max="3847" width="9.140625" style="324"/>
    <col min="3848" max="3848" width="9.42578125" style="324" bestFit="1" customWidth="1"/>
    <col min="3849" max="4096" width="9.140625" style="324"/>
    <col min="4097" max="4097" width="54.85546875" style="324" customWidth="1"/>
    <col min="4098" max="4098" width="6.5703125" style="324" customWidth="1"/>
    <col min="4099" max="4099" width="11.42578125" style="324" customWidth="1"/>
    <col min="4100" max="4100" width="8.5703125" style="324" customWidth="1"/>
    <col min="4101" max="4101" width="1.85546875" style="324" customWidth="1"/>
    <col min="4102" max="4103" width="9.140625" style="324"/>
    <col min="4104" max="4104" width="9.42578125" style="324" bestFit="1" customWidth="1"/>
    <col min="4105" max="4352" width="9.140625" style="324"/>
    <col min="4353" max="4353" width="54.85546875" style="324" customWidth="1"/>
    <col min="4354" max="4354" width="6.5703125" style="324" customWidth="1"/>
    <col min="4355" max="4355" width="11.42578125" style="324" customWidth="1"/>
    <col min="4356" max="4356" width="8.5703125" style="324" customWidth="1"/>
    <col min="4357" max="4357" width="1.85546875" style="324" customWidth="1"/>
    <col min="4358" max="4359" width="9.140625" style="324"/>
    <col min="4360" max="4360" width="9.42578125" style="324" bestFit="1" customWidth="1"/>
    <col min="4361" max="4608" width="9.140625" style="324"/>
    <col min="4609" max="4609" width="54.85546875" style="324" customWidth="1"/>
    <col min="4610" max="4610" width="6.5703125" style="324" customWidth="1"/>
    <col min="4611" max="4611" width="11.42578125" style="324" customWidth="1"/>
    <col min="4612" max="4612" width="8.5703125" style="324" customWidth="1"/>
    <col min="4613" max="4613" width="1.85546875" style="324" customWidth="1"/>
    <col min="4614" max="4615" width="9.140625" style="324"/>
    <col min="4616" max="4616" width="9.42578125" style="324" bestFit="1" customWidth="1"/>
    <col min="4617" max="4864" width="9.140625" style="324"/>
    <col min="4865" max="4865" width="54.85546875" style="324" customWidth="1"/>
    <col min="4866" max="4866" width="6.5703125" style="324" customWidth="1"/>
    <col min="4867" max="4867" width="11.42578125" style="324" customWidth="1"/>
    <col min="4868" max="4868" width="8.5703125" style="324" customWidth="1"/>
    <col min="4869" max="4869" width="1.85546875" style="324" customWidth="1"/>
    <col min="4870" max="4871" width="9.140625" style="324"/>
    <col min="4872" max="4872" width="9.42578125" style="324" bestFit="1" customWidth="1"/>
    <col min="4873" max="5120" width="9.140625" style="324"/>
    <col min="5121" max="5121" width="54.85546875" style="324" customWidth="1"/>
    <col min="5122" max="5122" width="6.5703125" style="324" customWidth="1"/>
    <col min="5123" max="5123" width="11.42578125" style="324" customWidth="1"/>
    <col min="5124" max="5124" width="8.5703125" style="324" customWidth="1"/>
    <col min="5125" max="5125" width="1.85546875" style="324" customWidth="1"/>
    <col min="5126" max="5127" width="9.140625" style="324"/>
    <col min="5128" max="5128" width="9.42578125" style="324" bestFit="1" customWidth="1"/>
    <col min="5129" max="5376" width="9.140625" style="324"/>
    <col min="5377" max="5377" width="54.85546875" style="324" customWidth="1"/>
    <col min="5378" max="5378" width="6.5703125" style="324" customWidth="1"/>
    <col min="5379" max="5379" width="11.42578125" style="324" customWidth="1"/>
    <col min="5380" max="5380" width="8.5703125" style="324" customWidth="1"/>
    <col min="5381" max="5381" width="1.85546875" style="324" customWidth="1"/>
    <col min="5382" max="5383" width="9.140625" style="324"/>
    <col min="5384" max="5384" width="9.42578125" style="324" bestFit="1" customWidth="1"/>
    <col min="5385" max="5632" width="9.140625" style="324"/>
    <col min="5633" max="5633" width="54.85546875" style="324" customWidth="1"/>
    <col min="5634" max="5634" width="6.5703125" style="324" customWidth="1"/>
    <col min="5635" max="5635" width="11.42578125" style="324" customWidth="1"/>
    <col min="5636" max="5636" width="8.5703125" style="324" customWidth="1"/>
    <col min="5637" max="5637" width="1.85546875" style="324" customWidth="1"/>
    <col min="5638" max="5639" width="9.140625" style="324"/>
    <col min="5640" max="5640" width="9.42578125" style="324" bestFit="1" customWidth="1"/>
    <col min="5641" max="5888" width="9.140625" style="324"/>
    <col min="5889" max="5889" width="54.85546875" style="324" customWidth="1"/>
    <col min="5890" max="5890" width="6.5703125" style="324" customWidth="1"/>
    <col min="5891" max="5891" width="11.42578125" style="324" customWidth="1"/>
    <col min="5892" max="5892" width="8.5703125" style="324" customWidth="1"/>
    <col min="5893" max="5893" width="1.85546875" style="324" customWidth="1"/>
    <col min="5894" max="5895" width="9.140625" style="324"/>
    <col min="5896" max="5896" width="9.42578125" style="324" bestFit="1" customWidth="1"/>
    <col min="5897" max="6144" width="9.140625" style="324"/>
    <col min="6145" max="6145" width="54.85546875" style="324" customWidth="1"/>
    <col min="6146" max="6146" width="6.5703125" style="324" customWidth="1"/>
    <col min="6147" max="6147" width="11.42578125" style="324" customWidth="1"/>
    <col min="6148" max="6148" width="8.5703125" style="324" customWidth="1"/>
    <col min="6149" max="6149" width="1.85546875" style="324" customWidth="1"/>
    <col min="6150" max="6151" width="9.140625" style="324"/>
    <col min="6152" max="6152" width="9.42578125" style="324" bestFit="1" customWidth="1"/>
    <col min="6153" max="6400" width="9.140625" style="324"/>
    <col min="6401" max="6401" width="54.85546875" style="324" customWidth="1"/>
    <col min="6402" max="6402" width="6.5703125" style="324" customWidth="1"/>
    <col min="6403" max="6403" width="11.42578125" style="324" customWidth="1"/>
    <col min="6404" max="6404" width="8.5703125" style="324" customWidth="1"/>
    <col min="6405" max="6405" width="1.85546875" style="324" customWidth="1"/>
    <col min="6406" max="6407" width="9.140625" style="324"/>
    <col min="6408" max="6408" width="9.42578125" style="324" bestFit="1" customWidth="1"/>
    <col min="6409" max="6656" width="9.140625" style="324"/>
    <col min="6657" max="6657" width="54.85546875" style="324" customWidth="1"/>
    <col min="6658" max="6658" width="6.5703125" style="324" customWidth="1"/>
    <col min="6659" max="6659" width="11.42578125" style="324" customWidth="1"/>
    <col min="6660" max="6660" width="8.5703125" style="324" customWidth="1"/>
    <col min="6661" max="6661" width="1.85546875" style="324" customWidth="1"/>
    <col min="6662" max="6663" width="9.140625" style="324"/>
    <col min="6664" max="6664" width="9.42578125" style="324" bestFit="1" customWidth="1"/>
    <col min="6665" max="6912" width="9.140625" style="324"/>
    <col min="6913" max="6913" width="54.85546875" style="324" customWidth="1"/>
    <col min="6914" max="6914" width="6.5703125" style="324" customWidth="1"/>
    <col min="6915" max="6915" width="11.42578125" style="324" customWidth="1"/>
    <col min="6916" max="6916" width="8.5703125" style="324" customWidth="1"/>
    <col min="6917" max="6917" width="1.85546875" style="324" customWidth="1"/>
    <col min="6918" max="6919" width="9.140625" style="324"/>
    <col min="6920" max="6920" width="9.42578125" style="324" bestFit="1" customWidth="1"/>
    <col min="6921" max="7168" width="9.140625" style="324"/>
    <col min="7169" max="7169" width="54.85546875" style="324" customWidth="1"/>
    <col min="7170" max="7170" width="6.5703125" style="324" customWidth="1"/>
    <col min="7171" max="7171" width="11.42578125" style="324" customWidth="1"/>
    <col min="7172" max="7172" width="8.5703125" style="324" customWidth="1"/>
    <col min="7173" max="7173" width="1.85546875" style="324" customWidth="1"/>
    <col min="7174" max="7175" width="9.140625" style="324"/>
    <col min="7176" max="7176" width="9.42578125" style="324" bestFit="1" customWidth="1"/>
    <col min="7177" max="7424" width="9.140625" style="324"/>
    <col min="7425" max="7425" width="54.85546875" style="324" customWidth="1"/>
    <col min="7426" max="7426" width="6.5703125" style="324" customWidth="1"/>
    <col min="7427" max="7427" width="11.42578125" style="324" customWidth="1"/>
    <col min="7428" max="7428" width="8.5703125" style="324" customWidth="1"/>
    <col min="7429" max="7429" width="1.85546875" style="324" customWidth="1"/>
    <col min="7430" max="7431" width="9.140625" style="324"/>
    <col min="7432" max="7432" width="9.42578125" style="324" bestFit="1" customWidth="1"/>
    <col min="7433" max="7680" width="9.140625" style="324"/>
    <col min="7681" max="7681" width="54.85546875" style="324" customWidth="1"/>
    <col min="7682" max="7682" width="6.5703125" style="324" customWidth="1"/>
    <col min="7683" max="7683" width="11.42578125" style="324" customWidth="1"/>
    <col min="7684" max="7684" width="8.5703125" style="324" customWidth="1"/>
    <col min="7685" max="7685" width="1.85546875" style="324" customWidth="1"/>
    <col min="7686" max="7687" width="9.140625" style="324"/>
    <col min="7688" max="7688" width="9.42578125" style="324" bestFit="1" customWidth="1"/>
    <col min="7689" max="7936" width="9.140625" style="324"/>
    <col min="7937" max="7937" width="54.85546875" style="324" customWidth="1"/>
    <col min="7938" max="7938" width="6.5703125" style="324" customWidth="1"/>
    <col min="7939" max="7939" width="11.42578125" style="324" customWidth="1"/>
    <col min="7940" max="7940" width="8.5703125" style="324" customWidth="1"/>
    <col min="7941" max="7941" width="1.85546875" style="324" customWidth="1"/>
    <col min="7942" max="7943" width="9.140625" style="324"/>
    <col min="7944" max="7944" width="9.42578125" style="324" bestFit="1" customWidth="1"/>
    <col min="7945" max="8192" width="9.140625" style="324"/>
    <col min="8193" max="8193" width="54.85546875" style="324" customWidth="1"/>
    <col min="8194" max="8194" width="6.5703125" style="324" customWidth="1"/>
    <col min="8195" max="8195" width="11.42578125" style="324" customWidth="1"/>
    <col min="8196" max="8196" width="8.5703125" style="324" customWidth="1"/>
    <col min="8197" max="8197" width="1.85546875" style="324" customWidth="1"/>
    <col min="8198" max="8199" width="9.140625" style="324"/>
    <col min="8200" max="8200" width="9.42578125" style="324" bestFit="1" customWidth="1"/>
    <col min="8201" max="8448" width="9.140625" style="324"/>
    <col min="8449" max="8449" width="54.85546875" style="324" customWidth="1"/>
    <col min="8450" max="8450" width="6.5703125" style="324" customWidth="1"/>
    <col min="8451" max="8451" width="11.42578125" style="324" customWidth="1"/>
    <col min="8452" max="8452" width="8.5703125" style="324" customWidth="1"/>
    <col min="8453" max="8453" width="1.85546875" style="324" customWidth="1"/>
    <col min="8454" max="8455" width="9.140625" style="324"/>
    <col min="8456" max="8456" width="9.42578125" style="324" bestFit="1" customWidth="1"/>
    <col min="8457" max="8704" width="9.140625" style="324"/>
    <col min="8705" max="8705" width="54.85546875" style="324" customWidth="1"/>
    <col min="8706" max="8706" width="6.5703125" style="324" customWidth="1"/>
    <col min="8707" max="8707" width="11.42578125" style="324" customWidth="1"/>
    <col min="8708" max="8708" width="8.5703125" style="324" customWidth="1"/>
    <col min="8709" max="8709" width="1.85546875" style="324" customWidth="1"/>
    <col min="8710" max="8711" width="9.140625" style="324"/>
    <col min="8712" max="8712" width="9.42578125" style="324" bestFit="1" customWidth="1"/>
    <col min="8713" max="8960" width="9.140625" style="324"/>
    <col min="8961" max="8961" width="54.85546875" style="324" customWidth="1"/>
    <col min="8962" max="8962" width="6.5703125" style="324" customWidth="1"/>
    <col min="8963" max="8963" width="11.42578125" style="324" customWidth="1"/>
    <col min="8964" max="8964" width="8.5703125" style="324" customWidth="1"/>
    <col min="8965" max="8965" width="1.85546875" style="324" customWidth="1"/>
    <col min="8966" max="8967" width="9.140625" style="324"/>
    <col min="8968" max="8968" width="9.42578125" style="324" bestFit="1" customWidth="1"/>
    <col min="8969" max="9216" width="9.140625" style="324"/>
    <col min="9217" max="9217" width="54.85546875" style="324" customWidth="1"/>
    <col min="9218" max="9218" width="6.5703125" style="324" customWidth="1"/>
    <col min="9219" max="9219" width="11.42578125" style="324" customWidth="1"/>
    <col min="9220" max="9220" width="8.5703125" style="324" customWidth="1"/>
    <col min="9221" max="9221" width="1.85546875" style="324" customWidth="1"/>
    <col min="9222" max="9223" width="9.140625" style="324"/>
    <col min="9224" max="9224" width="9.42578125" style="324" bestFit="1" customWidth="1"/>
    <col min="9225" max="9472" width="9.140625" style="324"/>
    <col min="9473" max="9473" width="54.85546875" style="324" customWidth="1"/>
    <col min="9474" max="9474" width="6.5703125" style="324" customWidth="1"/>
    <col min="9475" max="9475" width="11.42578125" style="324" customWidth="1"/>
    <col min="9476" max="9476" width="8.5703125" style="324" customWidth="1"/>
    <col min="9477" max="9477" width="1.85546875" style="324" customWidth="1"/>
    <col min="9478" max="9479" width="9.140625" style="324"/>
    <col min="9480" max="9480" width="9.42578125" style="324" bestFit="1" customWidth="1"/>
    <col min="9481" max="9728" width="9.140625" style="324"/>
    <col min="9729" max="9729" width="54.85546875" style="324" customWidth="1"/>
    <col min="9730" max="9730" width="6.5703125" style="324" customWidth="1"/>
    <col min="9731" max="9731" width="11.42578125" style="324" customWidth="1"/>
    <col min="9732" max="9732" width="8.5703125" style="324" customWidth="1"/>
    <col min="9733" max="9733" width="1.85546875" style="324" customWidth="1"/>
    <col min="9734" max="9735" width="9.140625" style="324"/>
    <col min="9736" max="9736" width="9.42578125" style="324" bestFit="1" customWidth="1"/>
    <col min="9737" max="9984" width="9.140625" style="324"/>
    <col min="9985" max="9985" width="54.85546875" style="324" customWidth="1"/>
    <col min="9986" max="9986" width="6.5703125" style="324" customWidth="1"/>
    <col min="9987" max="9987" width="11.42578125" style="324" customWidth="1"/>
    <col min="9988" max="9988" width="8.5703125" style="324" customWidth="1"/>
    <col min="9989" max="9989" width="1.85546875" style="324" customWidth="1"/>
    <col min="9990" max="9991" width="9.140625" style="324"/>
    <col min="9992" max="9992" width="9.42578125" style="324" bestFit="1" customWidth="1"/>
    <col min="9993" max="10240" width="9.140625" style="324"/>
    <col min="10241" max="10241" width="54.85546875" style="324" customWidth="1"/>
    <col min="10242" max="10242" width="6.5703125" style="324" customWidth="1"/>
    <col min="10243" max="10243" width="11.42578125" style="324" customWidth="1"/>
    <col min="10244" max="10244" width="8.5703125" style="324" customWidth="1"/>
    <col min="10245" max="10245" width="1.85546875" style="324" customWidth="1"/>
    <col min="10246" max="10247" width="9.140625" style="324"/>
    <col min="10248" max="10248" width="9.42578125" style="324" bestFit="1" customWidth="1"/>
    <col min="10249" max="10496" width="9.140625" style="324"/>
    <col min="10497" max="10497" width="54.85546875" style="324" customWidth="1"/>
    <col min="10498" max="10498" width="6.5703125" style="324" customWidth="1"/>
    <col min="10499" max="10499" width="11.42578125" style="324" customWidth="1"/>
    <col min="10500" max="10500" width="8.5703125" style="324" customWidth="1"/>
    <col min="10501" max="10501" width="1.85546875" style="324" customWidth="1"/>
    <col min="10502" max="10503" width="9.140625" style="324"/>
    <col min="10504" max="10504" width="9.42578125" style="324" bestFit="1" customWidth="1"/>
    <col min="10505" max="10752" width="9.140625" style="324"/>
    <col min="10753" max="10753" width="54.85546875" style="324" customWidth="1"/>
    <col min="10754" max="10754" width="6.5703125" style="324" customWidth="1"/>
    <col min="10755" max="10755" width="11.42578125" style="324" customWidth="1"/>
    <col min="10756" max="10756" width="8.5703125" style="324" customWidth="1"/>
    <col min="10757" max="10757" width="1.85546875" style="324" customWidth="1"/>
    <col min="10758" max="10759" width="9.140625" style="324"/>
    <col min="10760" max="10760" width="9.42578125" style="324" bestFit="1" customWidth="1"/>
    <col min="10761" max="11008" width="9.140625" style="324"/>
    <col min="11009" max="11009" width="54.85546875" style="324" customWidth="1"/>
    <col min="11010" max="11010" width="6.5703125" style="324" customWidth="1"/>
    <col min="11011" max="11011" width="11.42578125" style="324" customWidth="1"/>
    <col min="11012" max="11012" width="8.5703125" style="324" customWidth="1"/>
    <col min="11013" max="11013" width="1.85546875" style="324" customWidth="1"/>
    <col min="11014" max="11015" width="9.140625" style="324"/>
    <col min="11016" max="11016" width="9.42578125" style="324" bestFit="1" customWidth="1"/>
    <col min="11017" max="11264" width="9.140625" style="324"/>
    <col min="11265" max="11265" width="54.85546875" style="324" customWidth="1"/>
    <col min="11266" max="11266" width="6.5703125" style="324" customWidth="1"/>
    <col min="11267" max="11267" width="11.42578125" style="324" customWidth="1"/>
    <col min="11268" max="11268" width="8.5703125" style="324" customWidth="1"/>
    <col min="11269" max="11269" width="1.85546875" style="324" customWidth="1"/>
    <col min="11270" max="11271" width="9.140625" style="324"/>
    <col min="11272" max="11272" width="9.42578125" style="324" bestFit="1" customWidth="1"/>
    <col min="11273" max="11520" width="9.140625" style="324"/>
    <col min="11521" max="11521" width="54.85546875" style="324" customWidth="1"/>
    <col min="11522" max="11522" width="6.5703125" style="324" customWidth="1"/>
    <col min="11523" max="11523" width="11.42578125" style="324" customWidth="1"/>
    <col min="11524" max="11524" width="8.5703125" style="324" customWidth="1"/>
    <col min="11525" max="11525" width="1.85546875" style="324" customWidth="1"/>
    <col min="11526" max="11527" width="9.140625" style="324"/>
    <col min="11528" max="11528" width="9.42578125" style="324" bestFit="1" customWidth="1"/>
    <col min="11529" max="11776" width="9.140625" style="324"/>
    <col min="11777" max="11777" width="54.85546875" style="324" customWidth="1"/>
    <col min="11778" max="11778" width="6.5703125" style="324" customWidth="1"/>
    <col min="11779" max="11779" width="11.42578125" style="324" customWidth="1"/>
    <col min="11780" max="11780" width="8.5703125" style="324" customWidth="1"/>
    <col min="11781" max="11781" width="1.85546875" style="324" customWidth="1"/>
    <col min="11782" max="11783" width="9.140625" style="324"/>
    <col min="11784" max="11784" width="9.42578125" style="324" bestFit="1" customWidth="1"/>
    <col min="11785" max="12032" width="9.140625" style="324"/>
    <col min="12033" max="12033" width="54.85546875" style="324" customWidth="1"/>
    <col min="12034" max="12034" width="6.5703125" style="324" customWidth="1"/>
    <col min="12035" max="12035" width="11.42578125" style="324" customWidth="1"/>
    <col min="12036" max="12036" width="8.5703125" style="324" customWidth="1"/>
    <col min="12037" max="12037" width="1.85546875" style="324" customWidth="1"/>
    <col min="12038" max="12039" width="9.140625" style="324"/>
    <col min="12040" max="12040" width="9.42578125" style="324" bestFit="1" customWidth="1"/>
    <col min="12041" max="12288" width="9.140625" style="324"/>
    <col min="12289" max="12289" width="54.85546875" style="324" customWidth="1"/>
    <col min="12290" max="12290" width="6.5703125" style="324" customWidth="1"/>
    <col min="12291" max="12291" width="11.42578125" style="324" customWidth="1"/>
    <col min="12292" max="12292" width="8.5703125" style="324" customWidth="1"/>
    <col min="12293" max="12293" width="1.85546875" style="324" customWidth="1"/>
    <col min="12294" max="12295" width="9.140625" style="324"/>
    <col min="12296" max="12296" width="9.42578125" style="324" bestFit="1" customWidth="1"/>
    <col min="12297" max="12544" width="9.140625" style="324"/>
    <col min="12545" max="12545" width="54.85546875" style="324" customWidth="1"/>
    <col min="12546" max="12546" width="6.5703125" style="324" customWidth="1"/>
    <col min="12547" max="12547" width="11.42578125" style="324" customWidth="1"/>
    <col min="12548" max="12548" width="8.5703125" style="324" customWidth="1"/>
    <col min="12549" max="12549" width="1.85546875" style="324" customWidth="1"/>
    <col min="12550" max="12551" width="9.140625" style="324"/>
    <col min="12552" max="12552" width="9.42578125" style="324" bestFit="1" customWidth="1"/>
    <col min="12553" max="12800" width="9.140625" style="324"/>
    <col min="12801" max="12801" width="54.85546875" style="324" customWidth="1"/>
    <col min="12802" max="12802" width="6.5703125" style="324" customWidth="1"/>
    <col min="12803" max="12803" width="11.42578125" style="324" customWidth="1"/>
    <col min="12804" max="12804" width="8.5703125" style="324" customWidth="1"/>
    <col min="12805" max="12805" width="1.85546875" style="324" customWidth="1"/>
    <col min="12806" max="12807" width="9.140625" style="324"/>
    <col min="12808" max="12808" width="9.42578125" style="324" bestFit="1" customWidth="1"/>
    <col min="12809" max="13056" width="9.140625" style="324"/>
    <col min="13057" max="13057" width="54.85546875" style="324" customWidth="1"/>
    <col min="13058" max="13058" width="6.5703125" style="324" customWidth="1"/>
    <col min="13059" max="13059" width="11.42578125" style="324" customWidth="1"/>
    <col min="13060" max="13060" width="8.5703125" style="324" customWidth="1"/>
    <col min="13061" max="13061" width="1.85546875" style="324" customWidth="1"/>
    <col min="13062" max="13063" width="9.140625" style="324"/>
    <col min="13064" max="13064" width="9.42578125" style="324" bestFit="1" customWidth="1"/>
    <col min="13065" max="13312" width="9.140625" style="324"/>
    <col min="13313" max="13313" width="54.85546875" style="324" customWidth="1"/>
    <col min="13314" max="13314" width="6.5703125" style="324" customWidth="1"/>
    <col min="13315" max="13315" width="11.42578125" style="324" customWidth="1"/>
    <col min="13316" max="13316" width="8.5703125" style="324" customWidth="1"/>
    <col min="13317" max="13317" width="1.85546875" style="324" customWidth="1"/>
    <col min="13318" max="13319" width="9.140625" style="324"/>
    <col min="13320" max="13320" width="9.42578125" style="324" bestFit="1" customWidth="1"/>
    <col min="13321" max="13568" width="9.140625" style="324"/>
    <col min="13569" max="13569" width="54.85546875" style="324" customWidth="1"/>
    <col min="13570" max="13570" width="6.5703125" style="324" customWidth="1"/>
    <col min="13571" max="13571" width="11.42578125" style="324" customWidth="1"/>
    <col min="13572" max="13572" width="8.5703125" style="324" customWidth="1"/>
    <col min="13573" max="13573" width="1.85546875" style="324" customWidth="1"/>
    <col min="13574" max="13575" width="9.140625" style="324"/>
    <col min="13576" max="13576" width="9.42578125" style="324" bestFit="1" customWidth="1"/>
    <col min="13577" max="13824" width="9.140625" style="324"/>
    <col min="13825" max="13825" width="54.85546875" style="324" customWidth="1"/>
    <col min="13826" max="13826" width="6.5703125" style="324" customWidth="1"/>
    <col min="13827" max="13827" width="11.42578125" style="324" customWidth="1"/>
    <col min="13828" max="13828" width="8.5703125" style="324" customWidth="1"/>
    <col min="13829" max="13829" width="1.85546875" style="324" customWidth="1"/>
    <col min="13830" max="13831" width="9.140625" style="324"/>
    <col min="13832" max="13832" width="9.42578125" style="324" bestFit="1" customWidth="1"/>
    <col min="13833" max="14080" width="9.140625" style="324"/>
    <col min="14081" max="14081" width="54.85546875" style="324" customWidth="1"/>
    <col min="14082" max="14082" width="6.5703125" style="324" customWidth="1"/>
    <col min="14083" max="14083" width="11.42578125" style="324" customWidth="1"/>
    <col min="14084" max="14084" width="8.5703125" style="324" customWidth="1"/>
    <col min="14085" max="14085" width="1.85546875" style="324" customWidth="1"/>
    <col min="14086" max="14087" width="9.140625" style="324"/>
    <col min="14088" max="14088" width="9.42578125" style="324" bestFit="1" customWidth="1"/>
    <col min="14089" max="14336" width="9.140625" style="324"/>
    <col min="14337" max="14337" width="54.85546875" style="324" customWidth="1"/>
    <col min="14338" max="14338" width="6.5703125" style="324" customWidth="1"/>
    <col min="14339" max="14339" width="11.42578125" style="324" customWidth="1"/>
    <col min="14340" max="14340" width="8.5703125" style="324" customWidth="1"/>
    <col min="14341" max="14341" width="1.85546875" style="324" customWidth="1"/>
    <col min="14342" max="14343" width="9.140625" style="324"/>
    <col min="14344" max="14344" width="9.42578125" style="324" bestFit="1" customWidth="1"/>
    <col min="14345" max="14592" width="9.140625" style="324"/>
    <col min="14593" max="14593" width="54.85546875" style="324" customWidth="1"/>
    <col min="14594" max="14594" width="6.5703125" style="324" customWidth="1"/>
    <col min="14595" max="14595" width="11.42578125" style="324" customWidth="1"/>
    <col min="14596" max="14596" width="8.5703125" style="324" customWidth="1"/>
    <col min="14597" max="14597" width="1.85546875" style="324" customWidth="1"/>
    <col min="14598" max="14599" width="9.140625" style="324"/>
    <col min="14600" max="14600" width="9.42578125" style="324" bestFit="1" customWidth="1"/>
    <col min="14601" max="14848" width="9.140625" style="324"/>
    <col min="14849" max="14849" width="54.85546875" style="324" customWidth="1"/>
    <col min="14850" max="14850" width="6.5703125" style="324" customWidth="1"/>
    <col min="14851" max="14851" width="11.42578125" style="324" customWidth="1"/>
    <col min="14852" max="14852" width="8.5703125" style="324" customWidth="1"/>
    <col min="14853" max="14853" width="1.85546875" style="324" customWidth="1"/>
    <col min="14854" max="14855" width="9.140625" style="324"/>
    <col min="14856" max="14856" width="9.42578125" style="324" bestFit="1" customWidth="1"/>
    <col min="14857" max="15104" width="9.140625" style="324"/>
    <col min="15105" max="15105" width="54.85546875" style="324" customWidth="1"/>
    <col min="15106" max="15106" width="6.5703125" style="324" customWidth="1"/>
    <col min="15107" max="15107" width="11.42578125" style="324" customWidth="1"/>
    <col min="15108" max="15108" width="8.5703125" style="324" customWidth="1"/>
    <col min="15109" max="15109" width="1.85546875" style="324" customWidth="1"/>
    <col min="15110" max="15111" width="9.140625" style="324"/>
    <col min="15112" max="15112" width="9.42578125" style="324" bestFit="1" customWidth="1"/>
    <col min="15113" max="15360" width="9.140625" style="324"/>
    <col min="15361" max="15361" width="54.85546875" style="324" customWidth="1"/>
    <col min="15362" max="15362" width="6.5703125" style="324" customWidth="1"/>
    <col min="15363" max="15363" width="11.42578125" style="324" customWidth="1"/>
    <col min="15364" max="15364" width="8.5703125" style="324" customWidth="1"/>
    <col min="15365" max="15365" width="1.85546875" style="324" customWidth="1"/>
    <col min="15366" max="15367" width="9.140625" style="324"/>
    <col min="15368" max="15368" width="9.42578125" style="324" bestFit="1" customWidth="1"/>
    <col min="15369" max="15616" width="9.140625" style="324"/>
    <col min="15617" max="15617" width="54.85546875" style="324" customWidth="1"/>
    <col min="15618" max="15618" width="6.5703125" style="324" customWidth="1"/>
    <col min="15619" max="15619" width="11.42578125" style="324" customWidth="1"/>
    <col min="15620" max="15620" width="8.5703125" style="324" customWidth="1"/>
    <col min="15621" max="15621" width="1.85546875" style="324" customWidth="1"/>
    <col min="15622" max="15623" width="9.140625" style="324"/>
    <col min="15624" max="15624" width="9.42578125" style="324" bestFit="1" customWidth="1"/>
    <col min="15625" max="15872" width="9.140625" style="324"/>
    <col min="15873" max="15873" width="54.85546875" style="324" customWidth="1"/>
    <col min="15874" max="15874" width="6.5703125" style="324" customWidth="1"/>
    <col min="15875" max="15875" width="11.42578125" style="324" customWidth="1"/>
    <col min="15876" max="15876" width="8.5703125" style="324" customWidth="1"/>
    <col min="15877" max="15877" width="1.85546875" style="324" customWidth="1"/>
    <col min="15878" max="15879" width="9.140625" style="324"/>
    <col min="15880" max="15880" width="9.42578125" style="324" bestFit="1" customWidth="1"/>
    <col min="15881" max="16128" width="9.140625" style="324"/>
    <col min="16129" max="16129" width="54.85546875" style="324" customWidth="1"/>
    <col min="16130" max="16130" width="6.5703125" style="324" customWidth="1"/>
    <col min="16131" max="16131" width="11.42578125" style="324" customWidth="1"/>
    <col min="16132" max="16132" width="8.5703125" style="324" customWidth="1"/>
    <col min="16133" max="16133" width="1.85546875" style="324" customWidth="1"/>
    <col min="16134" max="16135" width="9.140625" style="324"/>
    <col min="16136" max="16136" width="9.42578125" style="324" bestFit="1" customWidth="1"/>
    <col min="16137" max="16384" width="9.140625" style="324"/>
  </cols>
  <sheetData>
    <row r="1" spans="1:21" ht="18" x14ac:dyDescent="0.2">
      <c r="A1" s="413" t="s">
        <v>386</v>
      </c>
      <c r="B1" s="413"/>
      <c r="C1" s="413"/>
      <c r="D1" s="413"/>
      <c r="E1" s="413"/>
    </row>
    <row r="2" spans="1:21" ht="12.75" customHeight="1" x14ac:dyDescent="0.2">
      <c r="A2" s="414" t="s">
        <v>411</v>
      </c>
      <c r="B2" s="414"/>
      <c r="C2" s="414"/>
      <c r="D2" s="414"/>
      <c r="E2" s="325"/>
    </row>
    <row r="3" spans="1:21" ht="13.5" thickBot="1" x14ac:dyDescent="0.25">
      <c r="A3" s="326"/>
      <c r="B3" s="326"/>
      <c r="C3" s="326"/>
      <c r="D3" s="326"/>
      <c r="E3" s="327"/>
    </row>
    <row r="4" spans="1:21" x14ac:dyDescent="0.2">
      <c r="A4" s="415" t="s">
        <v>387</v>
      </c>
      <c r="B4" s="417" t="s">
        <v>388</v>
      </c>
      <c r="C4" s="419" t="s">
        <v>389</v>
      </c>
      <c r="D4" s="420"/>
      <c r="E4" s="328"/>
    </row>
    <row r="5" spans="1:21" ht="13.5" thickBot="1" x14ac:dyDescent="0.25">
      <c r="A5" s="416"/>
      <c r="B5" s="418"/>
      <c r="C5" s="421"/>
      <c r="D5" s="422"/>
      <c r="E5" s="328"/>
    </row>
    <row r="6" spans="1:21" ht="25.5" customHeight="1" x14ac:dyDescent="0.25">
      <c r="A6" s="329" t="str">
        <f>'Orçamento Sintético'!C17</f>
        <v>Recomposição de revestimento primário com material de jazida</v>
      </c>
      <c r="B6" s="330" t="s">
        <v>35</v>
      </c>
      <c r="C6" s="411">
        <f>H6*0.4</f>
        <v>64800</v>
      </c>
      <c r="D6" s="412"/>
      <c r="E6" s="331"/>
      <c r="F6" s="332"/>
      <c r="G6" s="333"/>
      <c r="H6" s="334">
        <f>'Orçamento Sintético'!E17</f>
        <v>162000</v>
      </c>
    </row>
    <row r="7" spans="1:21" x14ac:dyDescent="0.2">
      <c r="A7" s="335"/>
      <c r="B7" s="336"/>
      <c r="C7" s="337"/>
      <c r="D7" s="326"/>
      <c r="E7" s="328"/>
    </row>
    <row r="8" spans="1:21" x14ac:dyDescent="0.2">
      <c r="A8" s="423" t="s">
        <v>390</v>
      </c>
      <c r="B8" s="423"/>
      <c r="C8" s="423"/>
      <c r="D8" s="423"/>
      <c r="E8" s="423"/>
    </row>
    <row r="9" spans="1:21" x14ac:dyDescent="0.2">
      <c r="A9" s="424" t="s">
        <v>391</v>
      </c>
      <c r="B9" s="424"/>
      <c r="C9" s="424"/>
      <c r="D9" s="424"/>
      <c r="E9" s="424"/>
    </row>
    <row r="10" spans="1:21" ht="25.5" customHeight="1" x14ac:dyDescent="0.2">
      <c r="A10" s="424" t="s">
        <v>392</v>
      </c>
      <c r="B10" s="424"/>
      <c r="C10" s="424"/>
      <c r="D10" s="424"/>
      <c r="E10" s="424"/>
    </row>
    <row r="11" spans="1:21" x14ac:dyDescent="0.2">
      <c r="A11" s="424" t="s">
        <v>393</v>
      </c>
      <c r="B11" s="424"/>
      <c r="C11" s="424"/>
      <c r="D11" s="424"/>
      <c r="E11" s="424"/>
    </row>
    <row r="12" spans="1:21" x14ac:dyDescent="0.2">
      <c r="A12" s="423"/>
      <c r="B12" s="423"/>
      <c r="C12" s="423"/>
      <c r="D12" s="423"/>
      <c r="E12" s="423"/>
    </row>
    <row r="15" spans="1:21" x14ac:dyDescent="0.2">
      <c r="U15" s="324" t="s">
        <v>412</v>
      </c>
    </row>
  </sheetData>
  <mergeCells count="11">
    <mergeCell ref="A8:E8"/>
    <mergeCell ref="A9:E9"/>
    <mergeCell ref="A10:E10"/>
    <mergeCell ref="A11:E11"/>
    <mergeCell ref="A12:E12"/>
    <mergeCell ref="C6:D6"/>
    <mergeCell ref="A1:E1"/>
    <mergeCell ref="A2:D2"/>
    <mergeCell ref="A4:A5"/>
    <mergeCell ref="B4:B5"/>
    <mergeCell ref="C4:D5"/>
  </mergeCells>
  <printOptions horizontalCentered="1"/>
  <pageMargins left="0.51181102362204722" right="0.51181102362204722" top="1.7716535433070868" bottom="0.98425196850393704" header="0.59055118110236227" footer="0.3937007874015748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view="pageBreakPreview" zoomScale="70" zoomScaleNormal="100" zoomScaleSheetLayoutView="70" workbookViewId="0">
      <selection activeCell="U15" sqref="U15"/>
    </sheetView>
  </sheetViews>
  <sheetFormatPr defaultRowHeight="15.75" x14ac:dyDescent="0.25"/>
  <cols>
    <col min="1" max="1" width="81.28515625" style="1" customWidth="1"/>
    <col min="2" max="2" width="19.85546875" style="2" customWidth="1"/>
    <col min="3" max="3" width="16.140625" style="2" customWidth="1"/>
    <col min="4" max="4" width="17.85546875" customWidth="1"/>
    <col min="251" max="252" width="25.7109375" customWidth="1"/>
    <col min="253" max="258" width="15.7109375" customWidth="1"/>
    <col min="259" max="259" width="18.85546875" customWidth="1"/>
    <col min="507" max="508" width="25.7109375" customWidth="1"/>
    <col min="509" max="514" width="15.7109375" customWidth="1"/>
    <col min="515" max="515" width="18.85546875" customWidth="1"/>
    <col min="763" max="764" width="25.7109375" customWidth="1"/>
    <col min="765" max="770" width="15.7109375" customWidth="1"/>
    <col min="771" max="771" width="18.85546875" customWidth="1"/>
    <col min="1019" max="1020" width="25.7109375" customWidth="1"/>
    <col min="1021" max="1026" width="15.7109375" customWidth="1"/>
    <col min="1027" max="1027" width="18.85546875" customWidth="1"/>
    <col min="1275" max="1276" width="25.7109375" customWidth="1"/>
    <col min="1277" max="1282" width="15.7109375" customWidth="1"/>
    <col min="1283" max="1283" width="18.85546875" customWidth="1"/>
    <col min="1531" max="1532" width="25.7109375" customWidth="1"/>
    <col min="1533" max="1538" width="15.7109375" customWidth="1"/>
    <col min="1539" max="1539" width="18.85546875" customWidth="1"/>
    <col min="1787" max="1788" width="25.7109375" customWidth="1"/>
    <col min="1789" max="1794" width="15.7109375" customWidth="1"/>
    <col min="1795" max="1795" width="18.85546875" customWidth="1"/>
    <col min="2043" max="2044" width="25.7109375" customWidth="1"/>
    <col min="2045" max="2050" width="15.7109375" customWidth="1"/>
    <col min="2051" max="2051" width="18.85546875" customWidth="1"/>
    <col min="2299" max="2300" width="25.7109375" customWidth="1"/>
    <col min="2301" max="2306" width="15.7109375" customWidth="1"/>
    <col min="2307" max="2307" width="18.85546875" customWidth="1"/>
    <col min="2555" max="2556" width="25.7109375" customWidth="1"/>
    <col min="2557" max="2562" width="15.7109375" customWidth="1"/>
    <col min="2563" max="2563" width="18.85546875" customWidth="1"/>
    <col min="2811" max="2812" width="25.7109375" customWidth="1"/>
    <col min="2813" max="2818" width="15.7109375" customWidth="1"/>
    <col min="2819" max="2819" width="18.85546875" customWidth="1"/>
    <col min="3067" max="3068" width="25.7109375" customWidth="1"/>
    <col min="3069" max="3074" width="15.7109375" customWidth="1"/>
    <col min="3075" max="3075" width="18.85546875" customWidth="1"/>
    <col min="3323" max="3324" width="25.7109375" customWidth="1"/>
    <col min="3325" max="3330" width="15.7109375" customWidth="1"/>
    <col min="3331" max="3331" width="18.85546875" customWidth="1"/>
    <col min="3579" max="3580" width="25.7109375" customWidth="1"/>
    <col min="3581" max="3586" width="15.7109375" customWidth="1"/>
    <col min="3587" max="3587" width="18.85546875" customWidth="1"/>
    <col min="3835" max="3836" width="25.7109375" customWidth="1"/>
    <col min="3837" max="3842" width="15.7109375" customWidth="1"/>
    <col min="3843" max="3843" width="18.85546875" customWidth="1"/>
    <col min="4091" max="4092" width="25.7109375" customWidth="1"/>
    <col min="4093" max="4098" width="15.7109375" customWidth="1"/>
    <col min="4099" max="4099" width="18.85546875" customWidth="1"/>
    <col min="4347" max="4348" width="25.7109375" customWidth="1"/>
    <col min="4349" max="4354" width="15.7109375" customWidth="1"/>
    <col min="4355" max="4355" width="18.85546875" customWidth="1"/>
    <col min="4603" max="4604" width="25.7109375" customWidth="1"/>
    <col min="4605" max="4610" width="15.7109375" customWidth="1"/>
    <col min="4611" max="4611" width="18.85546875" customWidth="1"/>
    <col min="4859" max="4860" width="25.7109375" customWidth="1"/>
    <col min="4861" max="4866" width="15.7109375" customWidth="1"/>
    <col min="4867" max="4867" width="18.85546875" customWidth="1"/>
    <col min="5115" max="5116" width="25.7109375" customWidth="1"/>
    <col min="5117" max="5122" width="15.7109375" customWidth="1"/>
    <col min="5123" max="5123" width="18.85546875" customWidth="1"/>
    <col min="5371" max="5372" width="25.7109375" customWidth="1"/>
    <col min="5373" max="5378" width="15.7109375" customWidth="1"/>
    <col min="5379" max="5379" width="18.85546875" customWidth="1"/>
    <col min="5627" max="5628" width="25.7109375" customWidth="1"/>
    <col min="5629" max="5634" width="15.7109375" customWidth="1"/>
    <col min="5635" max="5635" width="18.85546875" customWidth="1"/>
    <col min="5883" max="5884" width="25.7109375" customWidth="1"/>
    <col min="5885" max="5890" width="15.7109375" customWidth="1"/>
    <col min="5891" max="5891" width="18.85546875" customWidth="1"/>
    <col min="6139" max="6140" width="25.7109375" customWidth="1"/>
    <col min="6141" max="6146" width="15.7109375" customWidth="1"/>
    <col min="6147" max="6147" width="18.85546875" customWidth="1"/>
    <col min="6395" max="6396" width="25.7109375" customWidth="1"/>
    <col min="6397" max="6402" width="15.7109375" customWidth="1"/>
    <col min="6403" max="6403" width="18.85546875" customWidth="1"/>
    <col min="6651" max="6652" width="25.7109375" customWidth="1"/>
    <col min="6653" max="6658" width="15.7109375" customWidth="1"/>
    <col min="6659" max="6659" width="18.85546875" customWidth="1"/>
    <col min="6907" max="6908" width="25.7109375" customWidth="1"/>
    <col min="6909" max="6914" width="15.7109375" customWidth="1"/>
    <col min="6915" max="6915" width="18.85546875" customWidth="1"/>
    <col min="7163" max="7164" width="25.7109375" customWidth="1"/>
    <col min="7165" max="7170" width="15.7109375" customWidth="1"/>
    <col min="7171" max="7171" width="18.85546875" customWidth="1"/>
    <col min="7419" max="7420" width="25.7109375" customWidth="1"/>
    <col min="7421" max="7426" width="15.7109375" customWidth="1"/>
    <col min="7427" max="7427" width="18.85546875" customWidth="1"/>
    <col min="7675" max="7676" width="25.7109375" customWidth="1"/>
    <col min="7677" max="7682" width="15.7109375" customWidth="1"/>
    <col min="7683" max="7683" width="18.85546875" customWidth="1"/>
    <col min="7931" max="7932" width="25.7109375" customWidth="1"/>
    <col min="7933" max="7938" width="15.7109375" customWidth="1"/>
    <col min="7939" max="7939" width="18.85546875" customWidth="1"/>
    <col min="8187" max="8188" width="25.7109375" customWidth="1"/>
    <col min="8189" max="8194" width="15.7109375" customWidth="1"/>
    <col min="8195" max="8195" width="18.85546875" customWidth="1"/>
    <col min="8443" max="8444" width="25.7109375" customWidth="1"/>
    <col min="8445" max="8450" width="15.7109375" customWidth="1"/>
    <col min="8451" max="8451" width="18.85546875" customWidth="1"/>
    <col min="8699" max="8700" width="25.7109375" customWidth="1"/>
    <col min="8701" max="8706" width="15.7109375" customWidth="1"/>
    <col min="8707" max="8707" width="18.85546875" customWidth="1"/>
    <col min="8955" max="8956" width="25.7109375" customWidth="1"/>
    <col min="8957" max="8962" width="15.7109375" customWidth="1"/>
    <col min="8963" max="8963" width="18.85546875" customWidth="1"/>
    <col min="9211" max="9212" width="25.7109375" customWidth="1"/>
    <col min="9213" max="9218" width="15.7109375" customWidth="1"/>
    <col min="9219" max="9219" width="18.85546875" customWidth="1"/>
    <col min="9467" max="9468" width="25.7109375" customWidth="1"/>
    <col min="9469" max="9474" width="15.7109375" customWidth="1"/>
    <col min="9475" max="9475" width="18.85546875" customWidth="1"/>
    <col min="9723" max="9724" width="25.7109375" customWidth="1"/>
    <col min="9725" max="9730" width="15.7109375" customWidth="1"/>
    <col min="9731" max="9731" width="18.85546875" customWidth="1"/>
    <col min="9979" max="9980" width="25.7109375" customWidth="1"/>
    <col min="9981" max="9986" width="15.7109375" customWidth="1"/>
    <col min="9987" max="9987" width="18.85546875" customWidth="1"/>
    <col min="10235" max="10236" width="25.7109375" customWidth="1"/>
    <col min="10237" max="10242" width="15.7109375" customWidth="1"/>
    <col min="10243" max="10243" width="18.85546875" customWidth="1"/>
    <col min="10491" max="10492" width="25.7109375" customWidth="1"/>
    <col min="10493" max="10498" width="15.7109375" customWidth="1"/>
    <col min="10499" max="10499" width="18.85546875" customWidth="1"/>
    <col min="10747" max="10748" width="25.7109375" customWidth="1"/>
    <col min="10749" max="10754" width="15.7109375" customWidth="1"/>
    <col min="10755" max="10755" width="18.85546875" customWidth="1"/>
    <col min="11003" max="11004" width="25.7109375" customWidth="1"/>
    <col min="11005" max="11010" width="15.7109375" customWidth="1"/>
    <col min="11011" max="11011" width="18.85546875" customWidth="1"/>
    <col min="11259" max="11260" width="25.7109375" customWidth="1"/>
    <col min="11261" max="11266" width="15.7109375" customWidth="1"/>
    <col min="11267" max="11267" width="18.85546875" customWidth="1"/>
    <col min="11515" max="11516" width="25.7109375" customWidth="1"/>
    <col min="11517" max="11522" width="15.7109375" customWidth="1"/>
    <col min="11523" max="11523" width="18.85546875" customWidth="1"/>
    <col min="11771" max="11772" width="25.7109375" customWidth="1"/>
    <col min="11773" max="11778" width="15.7109375" customWidth="1"/>
    <col min="11779" max="11779" width="18.85546875" customWidth="1"/>
    <col min="12027" max="12028" width="25.7109375" customWidth="1"/>
    <col min="12029" max="12034" width="15.7109375" customWidth="1"/>
    <col min="12035" max="12035" width="18.85546875" customWidth="1"/>
    <col min="12283" max="12284" width="25.7109375" customWidth="1"/>
    <col min="12285" max="12290" width="15.7109375" customWidth="1"/>
    <col min="12291" max="12291" width="18.85546875" customWidth="1"/>
    <col min="12539" max="12540" width="25.7109375" customWidth="1"/>
    <col min="12541" max="12546" width="15.7109375" customWidth="1"/>
    <col min="12547" max="12547" width="18.85546875" customWidth="1"/>
    <col min="12795" max="12796" width="25.7109375" customWidth="1"/>
    <col min="12797" max="12802" width="15.7109375" customWidth="1"/>
    <col min="12803" max="12803" width="18.85546875" customWidth="1"/>
    <col min="13051" max="13052" width="25.7109375" customWidth="1"/>
    <col min="13053" max="13058" width="15.7109375" customWidth="1"/>
    <col min="13059" max="13059" width="18.85546875" customWidth="1"/>
    <col min="13307" max="13308" width="25.7109375" customWidth="1"/>
    <col min="13309" max="13314" width="15.7109375" customWidth="1"/>
    <col min="13315" max="13315" width="18.85546875" customWidth="1"/>
    <col min="13563" max="13564" width="25.7109375" customWidth="1"/>
    <col min="13565" max="13570" width="15.7109375" customWidth="1"/>
    <col min="13571" max="13571" width="18.85546875" customWidth="1"/>
    <col min="13819" max="13820" width="25.7109375" customWidth="1"/>
    <col min="13821" max="13826" width="15.7109375" customWidth="1"/>
    <col min="13827" max="13827" width="18.85546875" customWidth="1"/>
    <col min="14075" max="14076" width="25.7109375" customWidth="1"/>
    <col min="14077" max="14082" width="15.7109375" customWidth="1"/>
    <col min="14083" max="14083" width="18.85546875" customWidth="1"/>
    <col min="14331" max="14332" width="25.7109375" customWidth="1"/>
    <col min="14333" max="14338" width="15.7109375" customWidth="1"/>
    <col min="14339" max="14339" width="18.85546875" customWidth="1"/>
    <col min="14587" max="14588" width="25.7109375" customWidth="1"/>
    <col min="14589" max="14594" width="15.7109375" customWidth="1"/>
    <col min="14595" max="14595" width="18.85546875" customWidth="1"/>
    <col min="14843" max="14844" width="25.7109375" customWidth="1"/>
    <col min="14845" max="14850" width="15.7109375" customWidth="1"/>
    <col min="14851" max="14851" width="18.85546875" customWidth="1"/>
    <col min="15099" max="15100" width="25.7109375" customWidth="1"/>
    <col min="15101" max="15106" width="15.7109375" customWidth="1"/>
    <col min="15107" max="15107" width="18.85546875" customWidth="1"/>
    <col min="15355" max="15356" width="25.7109375" customWidth="1"/>
    <col min="15357" max="15362" width="15.7109375" customWidth="1"/>
    <col min="15363" max="15363" width="18.85546875" customWidth="1"/>
    <col min="15611" max="15612" width="25.7109375" customWidth="1"/>
    <col min="15613" max="15618" width="15.7109375" customWidth="1"/>
    <col min="15619" max="15619" width="18.85546875" customWidth="1"/>
    <col min="15867" max="15868" width="25.7109375" customWidth="1"/>
    <col min="15869" max="15874" width="15.7109375" customWidth="1"/>
    <col min="15875" max="15875" width="18.85546875" customWidth="1"/>
    <col min="16123" max="16124" width="25.7109375" customWidth="1"/>
    <col min="16125" max="16130" width="15.7109375" customWidth="1"/>
    <col min="16131" max="16131" width="18.85546875" customWidth="1"/>
  </cols>
  <sheetData>
    <row r="1" spans="1:4" ht="33.6" customHeight="1" x14ac:dyDescent="0.25">
      <c r="A1" s="354" t="str">
        <f>Resumo!A1</f>
        <v>OBRA: REGISTRO DE PREÇOS PARA OS SERVIÇOS DE ADEQUAÇÃO (Melhoramento) DE ESTRADAS VICINAIS NO MUNICÍPIO DE MURICI DOS PORTELAS-PI</v>
      </c>
      <c r="B1" s="355"/>
      <c r="C1" s="355"/>
      <c r="D1" s="356"/>
    </row>
    <row r="2" spans="1:4" ht="36" customHeight="1" x14ac:dyDescent="0.25">
      <c r="A2" s="364" t="str">
        <f>Resumo!A2</f>
        <v>TRECHO: ZONA RURAL</v>
      </c>
      <c r="B2" s="365"/>
      <c r="C2" s="365"/>
      <c r="D2" s="366"/>
    </row>
    <row r="3" spans="1:4" ht="54.6" customHeight="1" thickBot="1" x14ac:dyDescent="0.3">
      <c r="A3" s="357" t="str">
        <f>Resumo!A3</f>
        <v>Objeto: Adequação de Estrada Vicinal / Extensão: 90 km</v>
      </c>
      <c r="B3" s="358"/>
      <c r="C3" s="358"/>
      <c r="D3" s="359"/>
    </row>
    <row r="4" spans="1:4" ht="37.15" customHeight="1" x14ac:dyDescent="0.25">
      <c r="A4" s="401" t="s">
        <v>395</v>
      </c>
      <c r="B4" s="401"/>
      <c r="C4" s="401"/>
      <c r="D4" s="401"/>
    </row>
    <row r="5" spans="1:4" x14ac:dyDescent="0.25">
      <c r="A5" s="405"/>
      <c r="B5" s="406"/>
      <c r="C5" s="406"/>
      <c r="D5" s="407"/>
    </row>
    <row r="6" spans="1:4" ht="50.45" customHeight="1" x14ac:dyDescent="0.25">
      <c r="A6" s="280" t="s">
        <v>337</v>
      </c>
      <c r="B6" s="280" t="s">
        <v>349</v>
      </c>
      <c r="C6" s="284" t="s">
        <v>350</v>
      </c>
      <c r="D6" s="280" t="s">
        <v>351</v>
      </c>
    </row>
    <row r="7" spans="1:4" ht="38.25" customHeight="1" x14ac:dyDescent="0.25">
      <c r="A7" s="339" t="str">
        <f>Resumo!A2</f>
        <v>TRECHO: ZONA RURAL</v>
      </c>
      <c r="B7" s="304">
        <f>'Mem-Trechos'!E23</f>
        <v>90</v>
      </c>
      <c r="C7" s="309">
        <f>'Cálculo das Dmts de agua'!D9</f>
        <v>15</v>
      </c>
      <c r="D7" s="408">
        <f>ROUND((C7*B7)/B8,2)</f>
        <v>15</v>
      </c>
    </row>
    <row r="8" spans="1:4" ht="37.15" customHeight="1" x14ac:dyDescent="0.25">
      <c r="A8" s="308" t="s">
        <v>338</v>
      </c>
      <c r="B8" s="403">
        <f>SUM(B7:B7)</f>
        <v>90</v>
      </c>
      <c r="C8" s="404"/>
      <c r="D8" s="410"/>
    </row>
  </sheetData>
  <mergeCells count="7">
    <mergeCell ref="D7:D8"/>
    <mergeCell ref="B8:C8"/>
    <mergeCell ref="A1:D1"/>
    <mergeCell ref="A2:D2"/>
    <mergeCell ref="A3:D3"/>
    <mergeCell ref="A4:D4"/>
    <mergeCell ref="A5:D5"/>
  </mergeCells>
  <printOptions horizontalCentered="1"/>
  <pageMargins left="0.51181102362204722" right="0.51181102362204722" top="1.7716535433070868" bottom="0.98425196850393704" header="0.59055118110236227" footer="0.39370078740157483"/>
  <pageSetup paperSize="9" scale="70" orientation="portrait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view="pageBreakPreview" topLeftCell="A6" zoomScale="90" zoomScaleNormal="100" zoomScaleSheetLayoutView="90" workbookViewId="0">
      <selection activeCell="U15" sqref="U15"/>
    </sheetView>
  </sheetViews>
  <sheetFormatPr defaultRowHeight="15.75" x14ac:dyDescent="0.25"/>
  <cols>
    <col min="1" max="1" width="11.5703125" style="32" bestFit="1" customWidth="1"/>
    <col min="2" max="2" width="17.85546875" style="1" customWidth="1"/>
    <col min="3" max="3" width="19.140625" style="1" customWidth="1"/>
    <col min="4" max="4" width="42" style="1" customWidth="1"/>
    <col min="5" max="5" width="18" style="1" customWidth="1"/>
    <col min="6" max="7" width="15.7109375" style="1" customWidth="1"/>
    <col min="8" max="9" width="12.28515625" bestFit="1" customWidth="1"/>
  </cols>
  <sheetData>
    <row r="1" spans="1:8" ht="34.9" customHeight="1" x14ac:dyDescent="0.25">
      <c r="A1" s="354" t="str">
        <f>Resumo!A1</f>
        <v>OBRA: REGISTRO DE PREÇOS PARA OS SERVIÇOS DE ADEQUAÇÃO (Melhoramento) DE ESTRADAS VICINAIS NO MUNICÍPIO DE MURICI DOS PORTELAS-PI</v>
      </c>
      <c r="B1" s="355"/>
      <c r="C1" s="355"/>
      <c r="D1" s="355"/>
      <c r="E1" s="355"/>
      <c r="F1" s="356"/>
    </row>
    <row r="2" spans="1:8" ht="31.9" customHeight="1" x14ac:dyDescent="0.25">
      <c r="A2" s="364" t="str">
        <f>Resumo!A2</f>
        <v>TRECHO: ZONA RURAL</v>
      </c>
      <c r="B2" s="365"/>
      <c r="C2" s="365"/>
      <c r="D2" s="365"/>
      <c r="E2" s="365"/>
      <c r="F2" s="366"/>
    </row>
    <row r="3" spans="1:8" ht="48.6" customHeight="1" thickBot="1" x14ac:dyDescent="0.3">
      <c r="A3" s="357" t="str">
        <f>Resumo!A3</f>
        <v>Objeto: Adequação de Estrada Vicinal / Extensão: 90 km</v>
      </c>
      <c r="B3" s="358"/>
      <c r="C3" s="358"/>
      <c r="D3" s="358"/>
      <c r="E3" s="358"/>
      <c r="F3" s="359"/>
      <c r="G3" s="177"/>
      <c r="H3" s="177"/>
    </row>
    <row r="4" spans="1:8" ht="38.450000000000003" customHeight="1" x14ac:dyDescent="0.25">
      <c r="A4" s="447" t="s">
        <v>399</v>
      </c>
      <c r="B4" s="448"/>
      <c r="C4" s="448"/>
      <c r="D4" s="448"/>
      <c r="E4" s="448"/>
      <c r="F4" s="449"/>
      <c r="G4"/>
    </row>
    <row r="5" spans="1:8" ht="15.75" customHeight="1" x14ac:dyDescent="0.25">
      <c r="A5" s="427"/>
      <c r="B5" s="428"/>
      <c r="C5" s="428"/>
      <c r="D5" s="428"/>
      <c r="E5" s="428"/>
      <c r="F5" s="429"/>
      <c r="G5" s="17"/>
    </row>
    <row r="6" spans="1:8" ht="15.75" customHeight="1" x14ac:dyDescent="0.25">
      <c r="A6" s="55" t="s">
        <v>12</v>
      </c>
      <c r="B6" s="18" t="s">
        <v>56</v>
      </c>
      <c r="C6" s="450" t="s">
        <v>13</v>
      </c>
      <c r="D6" s="450"/>
      <c r="E6" s="450"/>
      <c r="F6" s="450"/>
    </row>
    <row r="7" spans="1:8" ht="15.75" customHeight="1" x14ac:dyDescent="0.25">
      <c r="A7" s="430" t="s">
        <v>14</v>
      </c>
      <c r="B7" s="451" t="s">
        <v>312</v>
      </c>
      <c r="C7" s="453" t="s">
        <v>331</v>
      </c>
      <c r="D7" s="453"/>
      <c r="E7" s="453"/>
      <c r="F7" s="453"/>
    </row>
    <row r="8" spans="1:8" ht="15.75" customHeight="1" x14ac:dyDescent="0.25">
      <c r="A8" s="432"/>
      <c r="B8" s="452"/>
      <c r="C8" s="454" t="s">
        <v>16</v>
      </c>
      <c r="D8" s="455"/>
      <c r="E8" s="19">
        <v>1</v>
      </c>
      <c r="F8" s="31" t="s">
        <v>17</v>
      </c>
      <c r="G8"/>
    </row>
    <row r="9" spans="1:8" ht="15.75" customHeight="1" x14ac:dyDescent="0.25">
      <c r="A9" s="427"/>
      <c r="B9" s="428"/>
      <c r="C9" s="428"/>
      <c r="D9" s="428"/>
      <c r="E9" s="428"/>
      <c r="F9" s="429"/>
      <c r="G9"/>
    </row>
    <row r="10" spans="1:8" ht="15.75" customHeight="1" x14ac:dyDescent="0.25">
      <c r="A10" s="430" t="s">
        <v>18</v>
      </c>
      <c r="B10" s="451" t="s">
        <v>311</v>
      </c>
      <c r="C10" s="453" t="s">
        <v>332</v>
      </c>
      <c r="D10" s="453"/>
      <c r="E10" s="453"/>
      <c r="F10" s="453"/>
    </row>
    <row r="11" spans="1:8" ht="15.75" customHeight="1" x14ac:dyDescent="0.25">
      <c r="A11" s="432"/>
      <c r="B11" s="452"/>
      <c r="C11" s="454" t="s">
        <v>16</v>
      </c>
      <c r="D11" s="455"/>
      <c r="E11" s="19">
        <v>1</v>
      </c>
      <c r="F11" s="31" t="s">
        <v>17</v>
      </c>
      <c r="G11"/>
    </row>
    <row r="12" spans="1:8" ht="15.75" customHeight="1" x14ac:dyDescent="0.25">
      <c r="A12" s="427"/>
      <c r="B12" s="428"/>
      <c r="C12" s="428"/>
      <c r="D12" s="428"/>
      <c r="E12" s="428"/>
      <c r="F12" s="429"/>
      <c r="G12"/>
    </row>
    <row r="13" spans="1:8" ht="15.75" customHeight="1" x14ac:dyDescent="0.25">
      <c r="A13" s="430" t="s">
        <v>58</v>
      </c>
      <c r="B13" s="451" t="s">
        <v>317</v>
      </c>
      <c r="C13" s="453" t="s">
        <v>223</v>
      </c>
      <c r="D13" s="453"/>
      <c r="E13" s="453"/>
      <c r="F13" s="453"/>
    </row>
    <row r="14" spans="1:8" ht="15.75" customHeight="1" x14ac:dyDescent="0.25">
      <c r="A14" s="431"/>
      <c r="B14" s="456"/>
      <c r="C14" s="457" t="s">
        <v>19</v>
      </c>
      <c r="D14" s="458"/>
      <c r="E14" s="20">
        <v>3.6</v>
      </c>
      <c r="F14" s="178" t="s">
        <v>20</v>
      </c>
      <c r="G14"/>
    </row>
    <row r="15" spans="1:8" ht="15.75" customHeight="1" x14ac:dyDescent="0.25">
      <c r="A15" s="431"/>
      <c r="B15" s="456"/>
      <c r="C15" s="457" t="s">
        <v>21</v>
      </c>
      <c r="D15" s="458"/>
      <c r="E15" s="20">
        <v>1.8</v>
      </c>
      <c r="F15" s="178" t="s">
        <v>20</v>
      </c>
      <c r="G15"/>
    </row>
    <row r="16" spans="1:8" ht="15.75" customHeight="1" x14ac:dyDescent="0.25">
      <c r="A16" s="431"/>
      <c r="B16" s="456"/>
      <c r="C16" s="457" t="s">
        <v>22</v>
      </c>
      <c r="D16" s="458"/>
      <c r="E16" s="20">
        <v>1</v>
      </c>
      <c r="F16" s="178" t="s">
        <v>17</v>
      </c>
      <c r="G16"/>
    </row>
    <row r="17" spans="1:8" ht="15.75" customHeight="1" x14ac:dyDescent="0.25">
      <c r="A17" s="432"/>
      <c r="B17" s="452"/>
      <c r="C17" s="459" t="s">
        <v>16</v>
      </c>
      <c r="D17" s="460"/>
      <c r="E17" s="21">
        <f>E14*E15*E16</f>
        <v>6.48</v>
      </c>
      <c r="F17" s="31" t="s">
        <v>23</v>
      </c>
      <c r="G17"/>
    </row>
    <row r="18" spans="1:8" ht="15.75" customHeight="1" x14ac:dyDescent="0.25">
      <c r="A18" s="427"/>
      <c r="B18" s="428"/>
      <c r="C18" s="428"/>
      <c r="D18" s="428"/>
      <c r="E18" s="428"/>
      <c r="F18" s="429"/>
      <c r="G18"/>
    </row>
    <row r="19" spans="1:8" ht="15.75" customHeight="1" x14ac:dyDescent="0.25">
      <c r="A19" s="430" t="s">
        <v>295</v>
      </c>
      <c r="B19" s="451" t="s">
        <v>318</v>
      </c>
      <c r="C19" s="453" t="s">
        <v>15</v>
      </c>
      <c r="D19" s="453"/>
      <c r="E19" s="453"/>
      <c r="F19" s="453"/>
    </row>
    <row r="20" spans="1:8" ht="15.75" customHeight="1" x14ac:dyDescent="0.25">
      <c r="A20" s="432"/>
      <c r="B20" s="452"/>
      <c r="C20" s="454" t="s">
        <v>16</v>
      </c>
      <c r="D20" s="455"/>
      <c r="E20" s="19">
        <v>1</v>
      </c>
      <c r="F20" s="31" t="s">
        <v>17</v>
      </c>
      <c r="G20"/>
    </row>
    <row r="21" spans="1:8" ht="15.75" customHeight="1" x14ac:dyDescent="0.25">
      <c r="A21" s="427"/>
      <c r="B21" s="428"/>
      <c r="C21" s="428"/>
      <c r="D21" s="428"/>
      <c r="E21" s="428"/>
      <c r="F21" s="429"/>
      <c r="G21"/>
    </row>
    <row r="22" spans="1:8" ht="15.75" customHeight="1" x14ac:dyDescent="0.25">
      <c r="A22" s="55" t="s">
        <v>24</v>
      </c>
      <c r="B22" s="18" t="s">
        <v>56</v>
      </c>
      <c r="C22" s="442" t="s">
        <v>354</v>
      </c>
      <c r="D22" s="442"/>
      <c r="E22" s="442"/>
      <c r="F22" s="442"/>
      <c r="G22"/>
    </row>
    <row r="23" spans="1:8" ht="15.75" customHeight="1" x14ac:dyDescent="0.25">
      <c r="A23" s="176"/>
      <c r="B23" s="22"/>
      <c r="C23" s="444" t="s">
        <v>338</v>
      </c>
      <c r="D23" s="445"/>
      <c r="E23" s="295">
        <v>90</v>
      </c>
      <c r="F23" s="24" t="s">
        <v>26</v>
      </c>
      <c r="G23"/>
    </row>
    <row r="24" spans="1:8" ht="15.75" customHeight="1" x14ac:dyDescent="0.25">
      <c r="A24" s="176"/>
      <c r="B24" s="22"/>
      <c r="C24" s="444" t="s">
        <v>364</v>
      </c>
      <c r="D24" s="445"/>
      <c r="E24" s="295">
        <v>0</v>
      </c>
      <c r="F24" s="24" t="s">
        <v>26</v>
      </c>
      <c r="G24"/>
    </row>
    <row r="25" spans="1:8" ht="15.75" customHeight="1" x14ac:dyDescent="0.25">
      <c r="A25" s="176"/>
      <c r="B25" s="22"/>
      <c r="C25" s="444" t="s">
        <v>369</v>
      </c>
      <c r="D25" s="445"/>
      <c r="E25" s="295">
        <v>0</v>
      </c>
      <c r="F25" s="24" t="s">
        <v>26</v>
      </c>
      <c r="G25"/>
    </row>
    <row r="26" spans="1:8" ht="15.75" customHeight="1" x14ac:dyDescent="0.25">
      <c r="A26" s="176"/>
      <c r="B26" s="22"/>
      <c r="C26" s="444" t="s">
        <v>25</v>
      </c>
      <c r="D26" s="445"/>
      <c r="E26" s="295">
        <f>E23-E24-E25</f>
        <v>90</v>
      </c>
      <c r="F26" s="24" t="s">
        <v>26</v>
      </c>
      <c r="G26"/>
      <c r="H26" s="200"/>
    </row>
    <row r="27" spans="1:8" ht="15.75" customHeight="1" x14ac:dyDescent="0.25">
      <c r="A27" s="176"/>
      <c r="B27" s="22"/>
      <c r="C27" s="444" t="s">
        <v>27</v>
      </c>
      <c r="D27" s="445"/>
      <c r="E27" s="23">
        <v>6</v>
      </c>
      <c r="F27" s="24" t="s">
        <v>20</v>
      </c>
      <c r="G27"/>
    </row>
    <row r="28" spans="1:8" ht="15.75" customHeight="1" x14ac:dyDescent="0.25">
      <c r="A28" s="427"/>
      <c r="B28" s="428"/>
      <c r="C28" s="428"/>
      <c r="D28" s="428"/>
      <c r="E28" s="428"/>
      <c r="F28" s="429"/>
      <c r="G28"/>
    </row>
    <row r="29" spans="1:8" ht="42.6" customHeight="1" x14ac:dyDescent="0.25">
      <c r="A29" s="430" t="s">
        <v>28</v>
      </c>
      <c r="B29" s="438" t="s">
        <v>346</v>
      </c>
      <c r="C29" s="441" t="s">
        <v>342</v>
      </c>
      <c r="D29" s="441"/>
      <c r="E29" s="441"/>
      <c r="F29" s="441"/>
      <c r="G29"/>
    </row>
    <row r="30" spans="1:8" ht="15.75" customHeight="1" x14ac:dyDescent="0.25">
      <c r="A30" s="431"/>
      <c r="B30" s="439"/>
      <c r="C30" s="443" t="s">
        <v>25</v>
      </c>
      <c r="D30" s="433"/>
      <c r="E30" s="25">
        <f>E26*1000</f>
        <v>90000</v>
      </c>
      <c r="F30" s="180" t="s">
        <v>20</v>
      </c>
      <c r="G30"/>
    </row>
    <row r="31" spans="1:8" ht="15.75" customHeight="1" x14ac:dyDescent="0.25">
      <c r="A31" s="431"/>
      <c r="B31" s="439"/>
      <c r="C31" s="443" t="s">
        <v>27</v>
      </c>
      <c r="D31" s="433"/>
      <c r="E31" s="25">
        <v>2</v>
      </c>
      <c r="F31" s="180" t="s">
        <v>20</v>
      </c>
      <c r="G31"/>
    </row>
    <row r="32" spans="1:8" ht="15.75" customHeight="1" x14ac:dyDescent="0.25">
      <c r="A32" s="431"/>
      <c r="B32" s="439"/>
      <c r="C32" s="443" t="s">
        <v>29</v>
      </c>
      <c r="D32" s="433"/>
      <c r="E32" s="25">
        <v>2</v>
      </c>
      <c r="F32" s="180" t="s">
        <v>17</v>
      </c>
      <c r="G32"/>
    </row>
    <row r="33" spans="1:9" ht="15.75" customHeight="1" x14ac:dyDescent="0.25">
      <c r="A33" s="431"/>
      <c r="B33" s="439"/>
      <c r="C33" s="446" t="s">
        <v>30</v>
      </c>
      <c r="D33" s="436"/>
      <c r="E33" s="26">
        <f>ROUND(E30*E31*E32,2)</f>
        <v>360000</v>
      </c>
      <c r="F33" s="182" t="s">
        <v>23</v>
      </c>
      <c r="G33"/>
      <c r="H33" s="161"/>
    </row>
    <row r="34" spans="1:9" ht="15.75" customHeight="1" x14ac:dyDescent="0.25">
      <c r="A34" s="432"/>
      <c r="B34" s="440"/>
      <c r="C34" s="446" t="s">
        <v>30</v>
      </c>
      <c r="D34" s="436"/>
      <c r="E34" s="26">
        <f>ROUND(E33/10000,2)</f>
        <v>36</v>
      </c>
      <c r="F34" s="182" t="s">
        <v>31</v>
      </c>
      <c r="G34"/>
    </row>
    <row r="35" spans="1:9" ht="15.75" customHeight="1" x14ac:dyDescent="0.25">
      <c r="A35" s="427"/>
      <c r="B35" s="428"/>
      <c r="C35" s="428"/>
      <c r="D35" s="428"/>
      <c r="E35" s="428"/>
      <c r="F35" s="429"/>
      <c r="G35"/>
    </row>
    <row r="36" spans="1:9" ht="15.75" customHeight="1" x14ac:dyDescent="0.25">
      <c r="A36" s="430" t="s">
        <v>32</v>
      </c>
      <c r="B36" s="438" t="s">
        <v>367</v>
      </c>
      <c r="C36" s="433" t="s">
        <v>366</v>
      </c>
      <c r="D36" s="426"/>
      <c r="E36" s="426"/>
      <c r="F36" s="426"/>
      <c r="G36"/>
    </row>
    <row r="37" spans="1:9" ht="15.75" customHeight="1" x14ac:dyDescent="0.25">
      <c r="A37" s="431"/>
      <c r="B37" s="439"/>
      <c r="C37" s="434" t="s">
        <v>25</v>
      </c>
      <c r="D37" s="433"/>
      <c r="E37" s="25">
        <f>E30</f>
        <v>90000</v>
      </c>
      <c r="F37" s="180" t="s">
        <v>20</v>
      </c>
    </row>
    <row r="38" spans="1:9" ht="15.75" customHeight="1" x14ac:dyDescent="0.25">
      <c r="A38" s="431"/>
      <c r="B38" s="439"/>
      <c r="C38" s="181" t="s">
        <v>59</v>
      </c>
      <c r="D38" s="179"/>
      <c r="E38" s="25">
        <v>0.6</v>
      </c>
      <c r="F38" s="180" t="s">
        <v>20</v>
      </c>
    </row>
    <row r="39" spans="1:9" ht="15.75" customHeight="1" x14ac:dyDescent="0.25">
      <c r="A39" s="431"/>
      <c r="B39" s="439"/>
      <c r="C39" s="434" t="s">
        <v>27</v>
      </c>
      <c r="D39" s="433"/>
      <c r="E39" s="25">
        <v>8</v>
      </c>
      <c r="F39" s="180" t="s">
        <v>20</v>
      </c>
      <c r="G39"/>
    </row>
    <row r="40" spans="1:9" ht="15.75" customHeight="1" x14ac:dyDescent="0.25">
      <c r="A40" s="431"/>
      <c r="B40" s="439"/>
      <c r="C40" s="435" t="s">
        <v>368</v>
      </c>
      <c r="D40" s="436"/>
      <c r="E40" s="26">
        <f>ROUND((E37)*(E38+E39),2)</f>
        <v>774000</v>
      </c>
      <c r="F40" s="182" t="s">
        <v>23</v>
      </c>
      <c r="G40"/>
      <c r="H40" s="161"/>
      <c r="I40" s="161"/>
    </row>
    <row r="41" spans="1:9" ht="15.75" customHeight="1" x14ac:dyDescent="0.25">
      <c r="A41" s="431"/>
      <c r="B41" s="439"/>
      <c r="C41" s="437"/>
      <c r="D41" s="437"/>
      <c r="E41" s="437"/>
      <c r="F41" s="437"/>
      <c r="G41"/>
    </row>
    <row r="42" spans="1:9" ht="15.75" customHeight="1" x14ac:dyDescent="0.25">
      <c r="A42" s="431"/>
      <c r="B42" s="439"/>
      <c r="C42" s="437"/>
      <c r="D42" s="437"/>
      <c r="E42" s="437"/>
      <c r="F42" s="437"/>
      <c r="G42"/>
    </row>
    <row r="43" spans="1:9" ht="15.75" customHeight="1" x14ac:dyDescent="0.25">
      <c r="A43" s="431"/>
      <c r="B43" s="439"/>
      <c r="C43" s="437"/>
      <c r="D43" s="437"/>
      <c r="E43" s="437"/>
      <c r="F43" s="437"/>
      <c r="G43"/>
    </row>
    <row r="44" spans="1:9" ht="15.75" customHeight="1" x14ac:dyDescent="0.25">
      <c r="A44" s="431"/>
      <c r="B44" s="439"/>
      <c r="C44" s="437"/>
      <c r="D44" s="437"/>
      <c r="E44" s="437"/>
      <c r="F44" s="437"/>
      <c r="G44"/>
    </row>
    <row r="45" spans="1:9" ht="15.75" customHeight="1" x14ac:dyDescent="0.25">
      <c r="A45" s="431"/>
      <c r="B45" s="439"/>
      <c r="C45" s="437"/>
      <c r="D45" s="437"/>
      <c r="E45" s="437"/>
      <c r="F45" s="437"/>
      <c r="G45"/>
    </row>
    <row r="46" spans="1:9" ht="15.75" customHeight="1" x14ac:dyDescent="0.25">
      <c r="A46" s="431"/>
      <c r="B46" s="439"/>
      <c r="C46" s="437"/>
      <c r="D46" s="437"/>
      <c r="E46" s="437"/>
      <c r="F46" s="437"/>
      <c r="G46"/>
    </row>
    <row r="47" spans="1:9" ht="31.9" customHeight="1" x14ac:dyDescent="0.25">
      <c r="A47" s="432"/>
      <c r="B47" s="440"/>
      <c r="C47" s="437"/>
      <c r="D47" s="437"/>
      <c r="E47" s="437"/>
      <c r="F47" s="437"/>
      <c r="G47"/>
    </row>
    <row r="48" spans="1:9" ht="15.75" customHeight="1" x14ac:dyDescent="0.25">
      <c r="A48" s="427"/>
      <c r="B48" s="428"/>
      <c r="C48" s="428"/>
      <c r="D48" s="428"/>
      <c r="E48" s="428"/>
      <c r="F48" s="429"/>
      <c r="G48"/>
    </row>
    <row r="49" spans="1:8" ht="41.45" customHeight="1" x14ac:dyDescent="0.25">
      <c r="A49" s="430" t="s">
        <v>33</v>
      </c>
      <c r="B49" s="438" t="s">
        <v>346</v>
      </c>
      <c r="C49" s="441" t="s">
        <v>345</v>
      </c>
      <c r="D49" s="441"/>
      <c r="E49" s="441"/>
      <c r="F49" s="441"/>
      <c r="G49"/>
    </row>
    <row r="50" spans="1:8" ht="15.75" customHeight="1" x14ac:dyDescent="0.25">
      <c r="A50" s="431"/>
      <c r="B50" s="439"/>
      <c r="C50" s="426" t="s">
        <v>34</v>
      </c>
      <c r="D50" s="426"/>
      <c r="E50" s="25">
        <f>E63</f>
        <v>162000</v>
      </c>
      <c r="F50" s="180" t="s">
        <v>35</v>
      </c>
      <c r="G50"/>
    </row>
    <row r="51" spans="1:8" ht="15.75" customHeight="1" x14ac:dyDescent="0.25">
      <c r="A51" s="431"/>
      <c r="B51" s="439"/>
      <c r="C51" s="453" t="s">
        <v>36</v>
      </c>
      <c r="D51" s="453"/>
      <c r="E51" s="25">
        <v>1</v>
      </c>
      <c r="F51" s="180" t="s">
        <v>20</v>
      </c>
    </row>
    <row r="52" spans="1:8" ht="15.75" customHeight="1" x14ac:dyDescent="0.25">
      <c r="A52" s="432"/>
      <c r="B52" s="440"/>
      <c r="C52" s="463" t="s">
        <v>37</v>
      </c>
      <c r="D52" s="463"/>
      <c r="E52" s="26">
        <f>ROUND(E50/E51,2)</f>
        <v>162000</v>
      </c>
      <c r="F52" s="182" t="s">
        <v>23</v>
      </c>
      <c r="G52"/>
      <c r="H52" s="161"/>
    </row>
    <row r="53" spans="1:8" ht="15.75" customHeight="1" x14ac:dyDescent="0.25">
      <c r="A53" s="427"/>
      <c r="B53" s="428"/>
      <c r="C53" s="428"/>
      <c r="D53" s="428"/>
      <c r="E53" s="428"/>
      <c r="F53" s="429"/>
      <c r="G53"/>
    </row>
    <row r="54" spans="1:8" ht="15.75" customHeight="1" x14ac:dyDescent="0.25">
      <c r="A54" s="430" t="s">
        <v>38</v>
      </c>
      <c r="B54" s="438" t="s">
        <v>53</v>
      </c>
      <c r="C54" s="426" t="s">
        <v>39</v>
      </c>
      <c r="D54" s="426"/>
      <c r="E54" s="426"/>
      <c r="F54" s="426"/>
      <c r="G54"/>
    </row>
    <row r="55" spans="1:8" ht="15.75" customHeight="1" x14ac:dyDescent="0.25">
      <c r="A55" s="431"/>
      <c r="B55" s="439"/>
      <c r="C55" s="425" t="s">
        <v>37</v>
      </c>
      <c r="D55" s="425"/>
      <c r="E55" s="27">
        <f>E52</f>
        <v>162000</v>
      </c>
      <c r="F55" s="180" t="s">
        <v>23</v>
      </c>
      <c r="G55"/>
    </row>
    <row r="56" spans="1:8" ht="15.75" customHeight="1" x14ac:dyDescent="0.25">
      <c r="A56" s="431"/>
      <c r="B56" s="439"/>
      <c r="C56" s="426" t="s">
        <v>40</v>
      </c>
      <c r="D56" s="426"/>
      <c r="E56" s="25">
        <v>0.75</v>
      </c>
      <c r="F56" s="180" t="s">
        <v>20</v>
      </c>
    </row>
    <row r="57" spans="1:8" ht="15.75" customHeight="1" x14ac:dyDescent="0.25">
      <c r="A57" s="432"/>
      <c r="B57" s="440"/>
      <c r="C57" s="446" t="s">
        <v>41</v>
      </c>
      <c r="D57" s="436"/>
      <c r="E57" s="26">
        <f>ROUND(E55*E56,2)</f>
        <v>121500</v>
      </c>
      <c r="F57" s="182" t="s">
        <v>35</v>
      </c>
      <c r="H57" s="161"/>
    </row>
    <row r="58" spans="1:8" ht="15.75" customHeight="1" x14ac:dyDescent="0.25">
      <c r="A58" s="427"/>
      <c r="B58" s="428"/>
      <c r="C58" s="428"/>
      <c r="D58" s="428"/>
      <c r="E58" s="428"/>
      <c r="F58" s="429"/>
      <c r="G58"/>
    </row>
    <row r="59" spans="1:8" ht="15.75" customHeight="1" x14ac:dyDescent="0.25">
      <c r="A59" s="430" t="s">
        <v>42</v>
      </c>
      <c r="B59" s="438" t="s">
        <v>54</v>
      </c>
      <c r="C59" s="464" t="s">
        <v>291</v>
      </c>
      <c r="D59" s="464"/>
      <c r="E59" s="464"/>
      <c r="F59" s="464"/>
      <c r="G59"/>
    </row>
    <row r="60" spans="1:8" x14ac:dyDescent="0.25">
      <c r="A60" s="431"/>
      <c r="B60" s="439"/>
      <c r="C60" s="457" t="s">
        <v>43</v>
      </c>
      <c r="D60" s="458"/>
      <c r="E60" s="20">
        <f>E26*1000</f>
        <v>90000</v>
      </c>
      <c r="F60" s="178" t="s">
        <v>20</v>
      </c>
      <c r="G60"/>
    </row>
    <row r="61" spans="1:8" ht="15.75" customHeight="1" x14ac:dyDescent="0.25">
      <c r="A61" s="431"/>
      <c r="B61" s="439"/>
      <c r="C61" s="457" t="s">
        <v>60</v>
      </c>
      <c r="D61" s="458"/>
      <c r="E61" s="20">
        <v>6</v>
      </c>
      <c r="F61" s="178" t="s">
        <v>20</v>
      </c>
      <c r="G61"/>
    </row>
    <row r="62" spans="1:8" ht="15.75" customHeight="1" x14ac:dyDescent="0.25">
      <c r="A62" s="431"/>
      <c r="B62" s="439"/>
      <c r="C62" s="443" t="s">
        <v>40</v>
      </c>
      <c r="D62" s="433"/>
      <c r="E62" s="186">
        <v>0.3</v>
      </c>
      <c r="F62" s="180" t="s">
        <v>20</v>
      </c>
      <c r="G62"/>
    </row>
    <row r="63" spans="1:8" ht="15.75" customHeight="1" x14ac:dyDescent="0.25">
      <c r="A63" s="432"/>
      <c r="B63" s="440"/>
      <c r="C63" s="461" t="s">
        <v>44</v>
      </c>
      <c r="D63" s="462"/>
      <c r="E63" s="185">
        <f>ROUND(E60*E61*E62,2)</f>
        <v>162000</v>
      </c>
      <c r="F63" s="182" t="s">
        <v>299</v>
      </c>
      <c r="G63"/>
      <c r="H63" s="201"/>
    </row>
    <row r="64" spans="1:8" ht="15.75" customHeight="1" x14ac:dyDescent="0.25">
      <c r="A64" s="427"/>
      <c r="B64" s="428"/>
      <c r="C64" s="428"/>
      <c r="D64" s="428"/>
      <c r="E64" s="428"/>
      <c r="F64" s="429"/>
      <c r="G64"/>
      <c r="H64" s="201"/>
    </row>
    <row r="65" spans="1:9" s="28" customFormat="1" ht="15.75" customHeight="1" x14ac:dyDescent="0.2">
      <c r="A65" s="430" t="s">
        <v>320</v>
      </c>
      <c r="B65" s="451" t="s">
        <v>319</v>
      </c>
      <c r="C65" s="453" t="s">
        <v>316</v>
      </c>
      <c r="D65" s="453"/>
      <c r="E65" s="453"/>
      <c r="F65" s="453"/>
      <c r="G65" s="29"/>
    </row>
    <row r="66" spans="1:9" s="28" customFormat="1" ht="15.75" customHeight="1" x14ac:dyDescent="0.25">
      <c r="A66" s="432"/>
      <c r="B66" s="452"/>
      <c r="C66" s="463" t="s">
        <v>52</v>
      </c>
      <c r="D66" s="463"/>
      <c r="E66" s="30">
        <f>E52</f>
        <v>162000</v>
      </c>
      <c r="F66" s="182" t="s">
        <v>23</v>
      </c>
      <c r="G66" s="29"/>
      <c r="H66" s="202"/>
    </row>
    <row r="67" spans="1:9" ht="15.75" customHeight="1" x14ac:dyDescent="0.25">
      <c r="A67" s="427"/>
      <c r="B67" s="428"/>
      <c r="C67" s="428"/>
      <c r="D67" s="428"/>
      <c r="E67" s="428"/>
      <c r="F67" s="429"/>
      <c r="G67"/>
    </row>
    <row r="68" spans="1:9" ht="15.75" customHeight="1" x14ac:dyDescent="0.25">
      <c r="A68" s="55" t="s">
        <v>45</v>
      </c>
      <c r="B68" s="18" t="s">
        <v>56</v>
      </c>
      <c r="C68" s="471" t="s">
        <v>219</v>
      </c>
      <c r="D68" s="472"/>
      <c r="E68" s="472"/>
      <c r="F68" s="473"/>
      <c r="G68"/>
    </row>
    <row r="69" spans="1:9" ht="15.75" customHeight="1" x14ac:dyDescent="0.25">
      <c r="A69" s="474" t="s">
        <v>46</v>
      </c>
      <c r="B69" s="474" t="s">
        <v>55</v>
      </c>
      <c r="C69" s="477" t="s">
        <v>292</v>
      </c>
      <c r="D69" s="478"/>
      <c r="E69" s="478"/>
      <c r="F69" s="479"/>
      <c r="G69"/>
    </row>
    <row r="70" spans="1:9" ht="15.75" customHeight="1" x14ac:dyDescent="0.25">
      <c r="A70" s="475"/>
      <c r="B70" s="475"/>
      <c r="C70" s="443" t="s">
        <v>44</v>
      </c>
      <c r="D70" s="433"/>
      <c r="E70" s="25">
        <f>E63</f>
        <v>162000</v>
      </c>
      <c r="F70" s="180" t="s">
        <v>35</v>
      </c>
      <c r="G70"/>
    </row>
    <row r="71" spans="1:9" s="28" customFormat="1" ht="15" x14ac:dyDescent="0.2">
      <c r="A71" s="475"/>
      <c r="B71" s="475"/>
      <c r="C71" s="443" t="s">
        <v>352</v>
      </c>
      <c r="D71" s="433"/>
      <c r="E71" s="220">
        <v>0.5</v>
      </c>
      <c r="F71" s="180" t="s">
        <v>47</v>
      </c>
    </row>
    <row r="72" spans="1:9" s="28" customFormat="1" ht="15.75" customHeight="1" x14ac:dyDescent="0.2">
      <c r="A72" s="475"/>
      <c r="B72" s="475"/>
      <c r="C72" s="443" t="s">
        <v>48</v>
      </c>
      <c r="D72" s="433"/>
      <c r="E72" s="25">
        <f>'MEDIA DAS DMTS'!D7</f>
        <v>12.780000000000001</v>
      </c>
      <c r="F72" s="180" t="s">
        <v>26</v>
      </c>
    </row>
    <row r="73" spans="1:9" s="28" customFormat="1" ht="15.75" customHeight="1" x14ac:dyDescent="0.25">
      <c r="A73" s="476"/>
      <c r="B73" s="476"/>
      <c r="C73" s="459" t="s">
        <v>49</v>
      </c>
      <c r="D73" s="460"/>
      <c r="E73" s="26">
        <f>ROUND(E70*E71*E72,2)</f>
        <v>1035180</v>
      </c>
      <c r="F73" s="31" t="s">
        <v>50</v>
      </c>
      <c r="H73" s="202">
        <v>1172062.24</v>
      </c>
      <c r="I73" s="202"/>
    </row>
    <row r="74" spans="1:9" s="28" customFormat="1" ht="15.75" customHeight="1" x14ac:dyDescent="0.2">
      <c r="A74" s="468"/>
      <c r="B74" s="469"/>
      <c r="C74" s="469"/>
      <c r="D74" s="469"/>
      <c r="E74" s="469"/>
      <c r="F74" s="470"/>
    </row>
    <row r="76" spans="1:9" s="323" customFormat="1" ht="30.75" customHeight="1" x14ac:dyDescent="0.25">
      <c r="A76" s="319" t="s">
        <v>51</v>
      </c>
      <c r="B76" s="465" t="str">
        <f>"Transporte local de água "</f>
        <v xml:space="preserve">Transporte local de água </v>
      </c>
      <c r="C76" s="466"/>
      <c r="D76" s="467"/>
      <c r="E76" s="321">
        <f>E83+E84</f>
        <v>356602.5</v>
      </c>
      <c r="F76" s="322" t="s">
        <v>373</v>
      </c>
      <c r="G76" s="320"/>
    </row>
    <row r="77" spans="1:9" x14ac:dyDescent="0.25">
      <c r="A77" s="312"/>
      <c r="B77" s="313" t="s">
        <v>374</v>
      </c>
      <c r="E77" s="318">
        <f>E30</f>
        <v>90000</v>
      </c>
      <c r="F77" s="315" t="s">
        <v>20</v>
      </c>
    </row>
    <row r="78" spans="1:9" x14ac:dyDescent="0.25">
      <c r="A78" s="312"/>
      <c r="B78" s="313" t="s">
        <v>375</v>
      </c>
      <c r="E78" s="316">
        <f>E39+E38</f>
        <v>8.6</v>
      </c>
      <c r="F78" s="315" t="s">
        <v>20</v>
      </c>
    </row>
    <row r="79" spans="1:9" x14ac:dyDescent="0.25">
      <c r="A79" s="312"/>
      <c r="B79" s="313" t="s">
        <v>376</v>
      </c>
      <c r="E79" s="317">
        <v>8.9999999999999993E-3</v>
      </c>
      <c r="F79" s="315" t="s">
        <v>377</v>
      </c>
    </row>
    <row r="80" spans="1:9" x14ac:dyDescent="0.25">
      <c r="A80" s="312"/>
      <c r="B80" s="313" t="s">
        <v>378</v>
      </c>
      <c r="E80" s="314">
        <v>0.1</v>
      </c>
      <c r="F80" s="315" t="s">
        <v>47</v>
      </c>
    </row>
    <row r="81" spans="1:6" x14ac:dyDescent="0.25">
      <c r="A81" s="312"/>
      <c r="B81" s="313" t="s">
        <v>379</v>
      </c>
      <c r="E81" s="314">
        <f>E62</f>
        <v>0.3</v>
      </c>
      <c r="F81" s="315" t="s">
        <v>20</v>
      </c>
    </row>
    <row r="82" spans="1:6" x14ac:dyDescent="0.25">
      <c r="A82" s="312"/>
      <c r="B82" s="313" t="s">
        <v>380</v>
      </c>
      <c r="E82" s="314">
        <f>'MEDIA DAS DMTS agua'!D7</f>
        <v>15</v>
      </c>
      <c r="F82" s="315" t="s">
        <v>26</v>
      </c>
    </row>
    <row r="83" spans="1:6" x14ac:dyDescent="0.25">
      <c r="A83" s="312"/>
      <c r="B83" s="313" t="s">
        <v>381</v>
      </c>
      <c r="E83" s="314">
        <f>E77*(E78)*E79*E82</f>
        <v>104489.99999999999</v>
      </c>
      <c r="F83" s="315" t="s">
        <v>373</v>
      </c>
    </row>
    <row r="84" spans="1:6" x14ac:dyDescent="0.25">
      <c r="A84" s="312"/>
      <c r="B84" s="313" t="s">
        <v>382</v>
      </c>
      <c r="E84" s="314">
        <f>E77*6.225*E81*E80*E82</f>
        <v>252112.5</v>
      </c>
      <c r="F84" s="315" t="s">
        <v>373</v>
      </c>
    </row>
  </sheetData>
  <mergeCells count="90">
    <mergeCell ref="B76:D76"/>
    <mergeCell ref="A74:F74"/>
    <mergeCell ref="A67:F67"/>
    <mergeCell ref="C68:F68"/>
    <mergeCell ref="A69:A73"/>
    <mergeCell ref="B69:B73"/>
    <mergeCell ref="C69:F69"/>
    <mergeCell ref="C70:D70"/>
    <mergeCell ref="C71:D71"/>
    <mergeCell ref="C72:D72"/>
    <mergeCell ref="C73:D73"/>
    <mergeCell ref="C57:D57"/>
    <mergeCell ref="A65:A66"/>
    <mergeCell ref="B65:B66"/>
    <mergeCell ref="C65:F65"/>
    <mergeCell ref="C66:D66"/>
    <mergeCell ref="A64:F64"/>
    <mergeCell ref="A58:F58"/>
    <mergeCell ref="A59:A63"/>
    <mergeCell ref="B59:B63"/>
    <mergeCell ref="C59:F59"/>
    <mergeCell ref="C60:D60"/>
    <mergeCell ref="C61:D61"/>
    <mergeCell ref="C62:D62"/>
    <mergeCell ref="A9:F9"/>
    <mergeCell ref="A10:A11"/>
    <mergeCell ref="B10:B11"/>
    <mergeCell ref="C63:D63"/>
    <mergeCell ref="A48:F48"/>
    <mergeCell ref="A49:A52"/>
    <mergeCell ref="B49:B52"/>
    <mergeCell ref="C49:F49"/>
    <mergeCell ref="C50:D50"/>
    <mergeCell ref="C51:D51"/>
    <mergeCell ref="C52:D52"/>
    <mergeCell ref="B36:B47"/>
    <mergeCell ref="A53:F53"/>
    <mergeCell ref="A54:A57"/>
    <mergeCell ref="B54:B57"/>
    <mergeCell ref="C54:F54"/>
    <mergeCell ref="C10:F10"/>
    <mergeCell ref="A13:A17"/>
    <mergeCell ref="B13:B17"/>
    <mergeCell ref="C13:F13"/>
    <mergeCell ref="A21:F21"/>
    <mergeCell ref="C14:D14"/>
    <mergeCell ref="C15:D15"/>
    <mergeCell ref="C11:D11"/>
    <mergeCell ref="A12:F12"/>
    <mergeCell ref="C16:D16"/>
    <mergeCell ref="A18:F18"/>
    <mergeCell ref="C17:D17"/>
    <mergeCell ref="C19:F19"/>
    <mergeCell ref="C20:D20"/>
    <mergeCell ref="A19:A20"/>
    <mergeCell ref="B19:B20"/>
    <mergeCell ref="C6:F6"/>
    <mergeCell ref="A7:A8"/>
    <mergeCell ref="B7:B8"/>
    <mergeCell ref="C7:F7"/>
    <mergeCell ref="C8:D8"/>
    <mergeCell ref="A1:F1"/>
    <mergeCell ref="A2:F2"/>
    <mergeCell ref="A3:F3"/>
    <mergeCell ref="A4:F4"/>
    <mergeCell ref="A5:F5"/>
    <mergeCell ref="A29:A34"/>
    <mergeCell ref="B29:B34"/>
    <mergeCell ref="C29:F29"/>
    <mergeCell ref="C22:F22"/>
    <mergeCell ref="C30:D30"/>
    <mergeCell ref="C31:D31"/>
    <mergeCell ref="C26:D26"/>
    <mergeCell ref="C27:D27"/>
    <mergeCell ref="A28:F28"/>
    <mergeCell ref="C32:D32"/>
    <mergeCell ref="C33:D33"/>
    <mergeCell ref="C34:D34"/>
    <mergeCell ref="C23:D23"/>
    <mergeCell ref="C24:D24"/>
    <mergeCell ref="C25:D25"/>
    <mergeCell ref="C55:D55"/>
    <mergeCell ref="C56:D56"/>
    <mergeCell ref="A35:F35"/>
    <mergeCell ref="A36:A47"/>
    <mergeCell ref="C36:F36"/>
    <mergeCell ref="C37:D37"/>
    <mergeCell ref="C39:D39"/>
    <mergeCell ref="C40:D40"/>
    <mergeCell ref="C41:F47"/>
  </mergeCells>
  <printOptions horizontalCentered="1"/>
  <pageMargins left="0.51181102362204722" right="0.51181102362204722" top="1.7716535433070868" bottom="0.98425196850393704" header="0.59055118110236227" footer="0.39370078740157483"/>
  <pageSetup paperSize="9" scale="70" orientation="portrait" r:id="rId1"/>
  <rowBreaks count="1" manualBreakCount="1">
    <brk id="48" max="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25</vt:i4>
      </vt:variant>
    </vt:vector>
  </HeadingPairs>
  <TitlesOfParts>
    <vt:vector size="40" baseType="lpstr">
      <vt:lpstr>Resumo</vt:lpstr>
      <vt:lpstr>Orçamento Sintético</vt:lpstr>
      <vt:lpstr>Comp. Própria</vt:lpstr>
      <vt:lpstr>Cálculo das Dmts</vt:lpstr>
      <vt:lpstr>MEDIA DAS DMTS</vt:lpstr>
      <vt:lpstr>Cálculo das Dmts de agua</vt:lpstr>
      <vt:lpstr>REL</vt:lpstr>
      <vt:lpstr>MEDIA DAS DMTS agua</vt:lpstr>
      <vt:lpstr>Mem-Trechos</vt:lpstr>
      <vt:lpstr>Cronograma</vt:lpstr>
      <vt:lpstr>Mobiliz. e Desmob.</vt:lpstr>
      <vt:lpstr>Comp. Sicro</vt:lpstr>
      <vt:lpstr>Comp. Sinapi</vt:lpstr>
      <vt:lpstr>Bdi</vt:lpstr>
      <vt:lpstr>Lei Social - Encarg. - SINAPI</vt:lpstr>
      <vt:lpstr>Bdi!Area_de_impressao</vt:lpstr>
      <vt:lpstr>'Cálculo das Dmts'!Area_de_impressao</vt:lpstr>
      <vt:lpstr>'Cálculo das Dmts de agua'!Area_de_impressao</vt:lpstr>
      <vt:lpstr>'Comp. Própria'!Area_de_impressao</vt:lpstr>
      <vt:lpstr>'Comp. Sicro'!Area_de_impressao</vt:lpstr>
      <vt:lpstr>'Comp. Sinapi'!Area_de_impressao</vt:lpstr>
      <vt:lpstr>Cronograma!Area_de_impressao</vt:lpstr>
      <vt:lpstr>'Lei Social - Encarg. - SINAPI'!Area_de_impressao</vt:lpstr>
      <vt:lpstr>'MEDIA DAS DMTS'!Area_de_impressao</vt:lpstr>
      <vt:lpstr>'MEDIA DAS DMTS agua'!Area_de_impressao</vt:lpstr>
      <vt:lpstr>'Mem-Trechos'!Area_de_impressao</vt:lpstr>
      <vt:lpstr>'Mobiliz. e Desmob.'!Area_de_impressao</vt:lpstr>
      <vt:lpstr>'Orçamento Sintético'!Area_de_impressao</vt:lpstr>
      <vt:lpstr>REL!Area_de_impressao</vt:lpstr>
      <vt:lpstr>Resumo!Area_de_impressao</vt:lpstr>
      <vt:lpstr>'Cálculo das Dmts'!Titulos_de_impressao</vt:lpstr>
      <vt:lpstr>'Cálculo das Dmts de agua'!Titulos_de_impressao</vt:lpstr>
      <vt:lpstr>'Comp. Própria'!Titulos_de_impressao</vt:lpstr>
      <vt:lpstr>'Comp. Sicro'!Titulos_de_impressao</vt:lpstr>
      <vt:lpstr>'Comp. Sinapi'!Titulos_de_impressao</vt:lpstr>
      <vt:lpstr>Cronograma!Titulos_de_impressao</vt:lpstr>
      <vt:lpstr>'MEDIA DAS DMTS'!Titulos_de_impressao</vt:lpstr>
      <vt:lpstr>'MEDIA DAS DMTS agua'!Titulos_de_impressao</vt:lpstr>
      <vt:lpstr>'Mem-Trechos'!Titulos_de_impressao</vt:lpstr>
      <vt:lpstr>'Orçamento Sintético'!Titulos_de_impressao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Maurício</dc:creator>
  <cp:lastModifiedBy>HP</cp:lastModifiedBy>
  <cp:lastPrinted>2023-10-06T14:40:37Z</cp:lastPrinted>
  <dcterms:created xsi:type="dcterms:W3CDTF">2021-03-20T11:57:26Z</dcterms:created>
  <dcterms:modified xsi:type="dcterms:W3CDTF">2023-10-06T15:02:45Z</dcterms:modified>
</cp:coreProperties>
</file>